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5" yWindow="65446" windowWidth="12120" windowHeight="9120" tabRatio="755" activeTab="1"/>
  </bookViews>
  <sheets>
    <sheet name="Kost. Verlagerung Freibad" sheetId="1" r:id="rId1"/>
    <sheet name="Finanzierungsplan red. neu  (2)" sheetId="2" r:id="rId2"/>
  </sheets>
  <definedNames>
    <definedName name="_xlnm.Print_Titles" localSheetId="1">'Finanzierungsplan red. neu  (2)'!$A:$B</definedName>
    <definedName name="Faktor" localSheetId="1">'Finanzierungsplan red. neu  (2)'!$A$2</definedName>
  </definedNames>
  <calcPr fullCalcOnLoad="1"/>
</workbook>
</file>

<file path=xl/sharedStrings.xml><?xml version="1.0" encoding="utf-8"?>
<sst xmlns="http://schemas.openxmlformats.org/spreadsheetml/2006/main" count="125" uniqueCount="78">
  <si>
    <t>Programm</t>
  </si>
  <si>
    <t>Kosten Tab. 6</t>
  </si>
  <si>
    <t>Kosten geprüft</t>
  </si>
  <si>
    <t>Stadt</t>
  </si>
  <si>
    <t>Bäder- und Parkhaus</t>
  </si>
  <si>
    <t>WBK</t>
  </si>
  <si>
    <t>Eingangsplatz</t>
  </si>
  <si>
    <t>Kunstrasenfeld</t>
  </si>
  <si>
    <t>Sanierung Rasenfeld</t>
  </si>
  <si>
    <t>Trainingsfeld</t>
  </si>
  <si>
    <t>Sanierung Rasen Kampfbahn B</t>
  </si>
  <si>
    <t>Kombifeld/Sprunganlage</t>
  </si>
  <si>
    <t>P Hallenbad</t>
  </si>
  <si>
    <t>P Kreissportheim</t>
  </si>
  <si>
    <t xml:space="preserve">P nördl. WBK / Zufahrt </t>
  </si>
  <si>
    <t>P Festplatz</t>
  </si>
  <si>
    <t>Wege, Plätze</t>
  </si>
  <si>
    <t>Grünanlagen</t>
  </si>
  <si>
    <t>Baunebenkosten</t>
  </si>
  <si>
    <t>Ersatz Umkleide</t>
  </si>
  <si>
    <t>Summe</t>
  </si>
  <si>
    <t xml:space="preserve">Ergänzung Rasenfeld  </t>
  </si>
  <si>
    <t>Bebauungsplan</t>
  </si>
  <si>
    <t>Abbruch</t>
  </si>
  <si>
    <t>Baufreigabe</t>
  </si>
  <si>
    <t>Okt</t>
  </si>
  <si>
    <t>Nov</t>
  </si>
  <si>
    <t>Dez</t>
  </si>
  <si>
    <t>Jan</t>
  </si>
  <si>
    <t>Feb</t>
  </si>
  <si>
    <t>Mär</t>
  </si>
  <si>
    <t>Apr</t>
  </si>
  <si>
    <t>Mai</t>
  </si>
  <si>
    <t>Jun</t>
  </si>
  <si>
    <t>Jul</t>
  </si>
  <si>
    <t>Aug</t>
  </si>
  <si>
    <t>Sep</t>
  </si>
  <si>
    <t xml:space="preserve">Freibad </t>
  </si>
  <si>
    <t>Tennisfelder</t>
  </si>
  <si>
    <t>Erschliessung Baustrassen, Ver- und Entsorgung</t>
  </si>
  <si>
    <t xml:space="preserve">Kaufpreiszahlung Sportplatz / Parkplatz </t>
  </si>
  <si>
    <t>Vermarktung Teil A</t>
  </si>
  <si>
    <t>Vermarktung Teil B</t>
  </si>
  <si>
    <t>Finanzierungskosten</t>
  </si>
  <si>
    <t>Endausbau, Ausgleich</t>
  </si>
  <si>
    <t>Vermessung</t>
  </si>
  <si>
    <t>Summe Standort Freibad</t>
  </si>
  <si>
    <t>kostenneutral</t>
  </si>
  <si>
    <t>Bäder- +Parkhausgesellschaft</t>
  </si>
  <si>
    <t>Erschliessung Freibad</t>
  </si>
  <si>
    <t>Umbau Sportzentrum</t>
  </si>
  <si>
    <t>Summe Standort Freibad kumuliert</t>
  </si>
  <si>
    <t>Aussenanlage Freibad</t>
  </si>
  <si>
    <t>ggfls anteilig</t>
  </si>
  <si>
    <t>Febr</t>
  </si>
  <si>
    <t>Abwicklung Einnahmen</t>
  </si>
  <si>
    <t>Bauzeit/ Abrechnung Ausgaben Stadt</t>
  </si>
  <si>
    <t>Bäder- + Parkhausgesellschaft</t>
  </si>
  <si>
    <t>Sept</t>
  </si>
  <si>
    <t>Juni</t>
  </si>
  <si>
    <t>Vermarktungskosten</t>
  </si>
  <si>
    <t>Gewinn / Verlust gesamt (nominal)</t>
  </si>
  <si>
    <t>Summe Umbau Sportzentrum kumuliert</t>
  </si>
  <si>
    <t>Summe Umbau Sportzentrum</t>
  </si>
  <si>
    <t>Summe Sportzentrum u. Freibad</t>
  </si>
  <si>
    <t>Summe Sportzentrum u. Freibad kumuliert</t>
  </si>
  <si>
    <t>Finanzierungskosten kumuliert</t>
  </si>
  <si>
    <t>abgezinster Barwert des Gewinns / Verlusts</t>
  </si>
  <si>
    <t>Fremdkapitalzinssatz **)</t>
  </si>
  <si>
    <t>**) langfristiger Durchschnitt der Fremdkapitalzinsen der Stadt Coesfeld</t>
  </si>
  <si>
    <t>Abzinsungsfaktor ***)</t>
  </si>
  <si>
    <t>***) Mischzinssatz aus Inflationsrate (Quelle: IHK Köln), Zinssatz für kurzfristige Kapitalanlagen u. derzeitigem Fremdkapitalzinssatz</t>
  </si>
  <si>
    <t xml:space="preserve"> </t>
  </si>
  <si>
    <t>Erlöse in 2005</t>
  </si>
  <si>
    <t>Ausgaben 2004</t>
  </si>
  <si>
    <t>Ausgaben 2005</t>
  </si>
  <si>
    <t>Stadt neu</t>
  </si>
  <si>
    <t>Kosten alt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</si>
</sst>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.00\ &quot;DM&quot;"/>
    <numFmt numFmtId="173" formatCode="#,##0.00\ [$€-1];[Red]#,##0.00\ [$€-1]"/>
    <numFmt numFmtId="174" formatCode="#,##0.00\ \€;\-#,##0.00\ \€"/>
    <numFmt numFmtId="175" formatCode="#,##0.00\ &quot;€&quot;;[Red]#,##0.00\ &quot;€&quot;"/>
    <numFmt numFmtId="176" formatCode="0.0"/>
    <numFmt numFmtId="177" formatCode="#,##0.000"/>
    <numFmt numFmtId="178" formatCode="0.0%"/>
    <numFmt numFmtId="179" formatCode="#,##0&quot; T-EUR&quot;"/>
    <numFmt numFmtId="180" formatCode="#,##0.00\ [$€-40A];[Red]#,##0.00\ [$€-40A]"/>
  </numFmts>
  <fonts count="2">
    <font>
      <sz val="10"/>
      <name val="Arial"/>
      <family val="0"/>
    </font>
    <font>
      <b/>
      <sz val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2"/>
        <bgColor indexed="64"/>
      </patternFill>
    </fill>
  </fills>
  <borders count="45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4" fontId="0" fillId="0" borderId="0">
      <alignment/>
      <protection/>
    </xf>
  </cellStyleXfs>
  <cellXfs count="162">
    <xf numFmtId="0" fontId="0" fillId="0" borderId="0" xfId="0" applyAlignment="1">
      <alignment/>
    </xf>
    <xf numFmtId="173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0" fillId="0" borderId="0" xfId="0" applyNumberFormat="1" applyFill="1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4" borderId="0" xfId="0" applyFill="1" applyAlignment="1">
      <alignment/>
    </xf>
    <xf numFmtId="0" fontId="0" fillId="5" borderId="0" xfId="0" applyFill="1" applyAlignment="1">
      <alignment/>
    </xf>
    <xf numFmtId="0" fontId="0" fillId="0" borderId="0" xfId="0" applyFill="1" applyAlignment="1">
      <alignment/>
    </xf>
    <xf numFmtId="0" fontId="0" fillId="0" borderId="1" xfId="0" applyBorder="1" applyAlignment="1">
      <alignment/>
    </xf>
    <xf numFmtId="173" fontId="0" fillId="0" borderId="1" xfId="0" applyNumberFormat="1" applyBorder="1" applyAlignment="1">
      <alignment/>
    </xf>
    <xf numFmtId="1" fontId="0" fillId="0" borderId="1" xfId="0" applyNumberFormat="1" applyBorder="1" applyAlignment="1">
      <alignment/>
    </xf>
    <xf numFmtId="1" fontId="0" fillId="5" borderId="1" xfId="0" applyNumberFormat="1" applyFill="1" applyBorder="1" applyAlignment="1">
      <alignment/>
    </xf>
    <xf numFmtId="1" fontId="0" fillId="2" borderId="1" xfId="0" applyNumberFormat="1" applyFill="1" applyBorder="1" applyAlignment="1">
      <alignment/>
    </xf>
    <xf numFmtId="1" fontId="0" fillId="0" borderId="1" xfId="0" applyNumberFormat="1" applyFill="1" applyBorder="1" applyAlignment="1">
      <alignment/>
    </xf>
    <xf numFmtId="1" fontId="0" fillId="0" borderId="0" xfId="0" applyNumberFormat="1" applyAlignment="1">
      <alignment/>
    </xf>
    <xf numFmtId="1" fontId="0" fillId="3" borderId="1" xfId="0" applyNumberFormat="1" applyFill="1" applyBorder="1" applyAlignment="1">
      <alignment/>
    </xf>
    <xf numFmtId="0" fontId="0" fillId="0" borderId="0" xfId="0" applyBorder="1" applyAlignment="1">
      <alignment/>
    </xf>
    <xf numFmtId="1" fontId="0" fillId="0" borderId="0" xfId="0" applyNumberFormat="1" applyBorder="1" applyAlignment="1">
      <alignment/>
    </xf>
    <xf numFmtId="1" fontId="0" fillId="0" borderId="0" xfId="0" applyNumberFormat="1" applyFill="1" applyBorder="1" applyAlignment="1">
      <alignment/>
    </xf>
    <xf numFmtId="0" fontId="0" fillId="0" borderId="0" xfId="0" applyAlignment="1">
      <alignment horizontal="left"/>
    </xf>
    <xf numFmtId="0" fontId="0" fillId="0" borderId="2" xfId="0" applyBorder="1" applyAlignment="1">
      <alignment/>
    </xf>
    <xf numFmtId="173" fontId="0" fillId="0" borderId="3" xfId="0" applyNumberFormat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173" fontId="0" fillId="0" borderId="6" xfId="0" applyNumberFormat="1" applyBorder="1" applyAlignment="1">
      <alignment/>
    </xf>
    <xf numFmtId="0" fontId="0" fillId="0" borderId="7" xfId="0" applyBorder="1" applyAlignment="1">
      <alignment/>
    </xf>
    <xf numFmtId="173" fontId="0" fillId="0" borderId="8" xfId="0" applyNumberFormat="1" applyBorder="1" applyAlignment="1">
      <alignment/>
    </xf>
    <xf numFmtId="0" fontId="0" fillId="0" borderId="9" xfId="0" applyBorder="1" applyAlignment="1">
      <alignment/>
    </xf>
    <xf numFmtId="173" fontId="0" fillId="0" borderId="10" xfId="0" applyNumberFormat="1" applyBorder="1" applyAlignment="1">
      <alignment/>
    </xf>
    <xf numFmtId="0" fontId="1" fillId="0" borderId="11" xfId="0" applyFont="1" applyBorder="1" applyAlignment="1">
      <alignment/>
    </xf>
    <xf numFmtId="173" fontId="1" fillId="0" borderId="12" xfId="0" applyNumberFormat="1" applyFont="1" applyBorder="1" applyAlignment="1">
      <alignment horizontal="center"/>
    </xf>
    <xf numFmtId="4" fontId="0" fillId="0" borderId="0" xfId="0" applyNumberFormat="1" applyAlignment="1">
      <alignment/>
    </xf>
    <xf numFmtId="4" fontId="0" fillId="0" borderId="0" xfId="0" applyNumberFormat="1" applyBorder="1" applyAlignment="1">
      <alignment/>
    </xf>
    <xf numFmtId="0" fontId="0" fillId="0" borderId="0" xfId="0" applyAlignment="1">
      <alignment horizontal="right"/>
    </xf>
    <xf numFmtId="173" fontId="1" fillId="0" borderId="1" xfId="0" applyNumberFormat="1" applyFont="1" applyBorder="1" applyAlignment="1">
      <alignment/>
    </xf>
    <xf numFmtId="1" fontId="1" fillId="0" borderId="1" xfId="0" applyNumberFormat="1" applyFont="1" applyBorder="1" applyAlignment="1">
      <alignment/>
    </xf>
    <xf numFmtId="0" fontId="1" fillId="0" borderId="1" xfId="0" applyFont="1" applyBorder="1" applyAlignment="1">
      <alignment/>
    </xf>
    <xf numFmtId="1" fontId="1" fillId="0" borderId="1" xfId="0" applyNumberFormat="1" applyFont="1" applyFill="1" applyBorder="1" applyAlignment="1">
      <alignment/>
    </xf>
    <xf numFmtId="0" fontId="0" fillId="0" borderId="3" xfId="0" applyBorder="1" applyAlignment="1">
      <alignment/>
    </xf>
    <xf numFmtId="1" fontId="0" fillId="0" borderId="3" xfId="0" applyNumberFormat="1" applyFill="1" applyBorder="1" applyAlignment="1">
      <alignment/>
    </xf>
    <xf numFmtId="1" fontId="0" fillId="0" borderId="3" xfId="0" applyNumberFormat="1" applyBorder="1" applyAlignment="1">
      <alignment/>
    </xf>
    <xf numFmtId="1" fontId="0" fillId="0" borderId="13" xfId="0" applyNumberFormat="1" applyBorder="1" applyAlignment="1">
      <alignment/>
    </xf>
    <xf numFmtId="1" fontId="0" fillId="0" borderId="14" xfId="0" applyNumberFormat="1" applyBorder="1" applyAlignment="1">
      <alignment/>
    </xf>
    <xf numFmtId="0" fontId="0" fillId="0" borderId="15" xfId="0" applyBorder="1" applyAlignment="1">
      <alignment/>
    </xf>
    <xf numFmtId="1" fontId="0" fillId="0" borderId="16" xfId="0" applyNumberFormat="1" applyBorder="1" applyAlignment="1">
      <alignment/>
    </xf>
    <xf numFmtId="0" fontId="1" fillId="0" borderId="4" xfId="0" applyFont="1" applyBorder="1" applyAlignment="1">
      <alignment/>
    </xf>
    <xf numFmtId="1" fontId="1" fillId="0" borderId="14" xfId="0" applyNumberFormat="1" applyFont="1" applyBorder="1" applyAlignment="1">
      <alignment/>
    </xf>
    <xf numFmtId="0" fontId="0" fillId="0" borderId="6" xfId="0" applyBorder="1" applyAlignment="1">
      <alignment/>
    </xf>
    <xf numFmtId="1" fontId="0" fillId="0" borderId="6" xfId="0" applyNumberFormat="1" applyBorder="1" applyAlignment="1">
      <alignment/>
    </xf>
    <xf numFmtId="1" fontId="0" fillId="0" borderId="6" xfId="0" applyNumberFormat="1" applyFill="1" applyBorder="1" applyAlignment="1">
      <alignment/>
    </xf>
    <xf numFmtId="1" fontId="0" fillId="0" borderId="17" xfId="0" applyNumberFormat="1" applyBorder="1" applyAlignment="1">
      <alignment/>
    </xf>
    <xf numFmtId="1" fontId="0" fillId="5" borderId="3" xfId="0" applyNumberFormat="1" applyFill="1" applyBorder="1" applyAlignment="1">
      <alignment/>
    </xf>
    <xf numFmtId="173" fontId="0" fillId="0" borderId="0" xfId="0" applyNumberFormat="1" applyBorder="1" applyAlignment="1">
      <alignment/>
    </xf>
    <xf numFmtId="0" fontId="0" fillId="0" borderId="17" xfId="0" applyBorder="1" applyAlignment="1">
      <alignment/>
    </xf>
    <xf numFmtId="16" fontId="0" fillId="0" borderId="18" xfId="0" applyNumberFormat="1" applyBorder="1" applyAlignment="1">
      <alignment/>
    </xf>
    <xf numFmtId="1" fontId="0" fillId="0" borderId="19" xfId="0" applyNumberFormat="1" applyBorder="1" applyAlignment="1">
      <alignment/>
    </xf>
    <xf numFmtId="1" fontId="0" fillId="0" borderId="20" xfId="0" applyNumberFormat="1" applyBorder="1" applyAlignment="1">
      <alignment/>
    </xf>
    <xf numFmtId="1" fontId="1" fillId="0" borderId="20" xfId="0" applyNumberFormat="1" applyFont="1" applyBorder="1" applyAlignment="1">
      <alignment/>
    </xf>
    <xf numFmtId="1" fontId="0" fillId="0" borderId="18" xfId="0" applyNumberFormat="1" applyBorder="1" applyAlignment="1">
      <alignment/>
    </xf>
    <xf numFmtId="0" fontId="0" fillId="0" borderId="13" xfId="0" applyNumberFormat="1" applyBorder="1" applyAlignment="1">
      <alignment/>
    </xf>
    <xf numFmtId="0" fontId="0" fillId="0" borderId="17" xfId="0" applyNumberFormat="1" applyBorder="1" applyAlignment="1">
      <alignment/>
    </xf>
    <xf numFmtId="0" fontId="0" fillId="0" borderId="14" xfId="0" applyNumberFormat="1" applyBorder="1" applyAlignment="1">
      <alignment/>
    </xf>
    <xf numFmtId="4" fontId="0" fillId="0" borderId="14" xfId="0" applyNumberFormat="1" applyBorder="1" applyAlignment="1">
      <alignment/>
    </xf>
    <xf numFmtId="4" fontId="0" fillId="0" borderId="17" xfId="0" applyNumberFormat="1" applyBorder="1" applyAlignment="1">
      <alignment/>
    </xf>
    <xf numFmtId="9" fontId="0" fillId="0" borderId="0" xfId="17" applyAlignment="1">
      <alignment/>
    </xf>
    <xf numFmtId="174" fontId="0" fillId="0" borderId="0" xfId="20">
      <alignment/>
      <protection/>
    </xf>
    <xf numFmtId="174" fontId="0" fillId="0" borderId="14" xfId="20" applyBorder="1">
      <alignment/>
      <protection/>
    </xf>
    <xf numFmtId="174" fontId="0" fillId="0" borderId="13" xfId="20" applyBorder="1">
      <alignment/>
      <protection/>
    </xf>
    <xf numFmtId="174" fontId="1" fillId="0" borderId="14" xfId="20" applyFont="1" applyBorder="1">
      <alignment/>
      <protection/>
    </xf>
    <xf numFmtId="173" fontId="1" fillId="0" borderId="12" xfId="0" applyNumberFormat="1" applyFont="1" applyBorder="1" applyAlignment="1">
      <alignment/>
    </xf>
    <xf numFmtId="0" fontId="0" fillId="0" borderId="14" xfId="0" applyBorder="1" applyAlignment="1">
      <alignment/>
    </xf>
    <xf numFmtId="1" fontId="0" fillId="0" borderId="21" xfId="0" applyNumberFormat="1" applyBorder="1" applyAlignment="1">
      <alignment/>
    </xf>
    <xf numFmtId="1" fontId="0" fillId="0" borderId="22" xfId="0" applyNumberFormat="1" applyBorder="1" applyAlignment="1">
      <alignment/>
    </xf>
    <xf numFmtId="0" fontId="0" fillId="0" borderId="16" xfId="0" applyBorder="1" applyAlignment="1">
      <alignment/>
    </xf>
    <xf numFmtId="0" fontId="0" fillId="0" borderId="18" xfId="0" applyBorder="1" applyAlignment="1">
      <alignment/>
    </xf>
    <xf numFmtId="1" fontId="1" fillId="0" borderId="20" xfId="0" applyNumberFormat="1" applyFont="1" applyFill="1" applyBorder="1" applyAlignment="1">
      <alignment/>
    </xf>
    <xf numFmtId="1" fontId="0" fillId="0" borderId="18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NumberFormat="1" applyFill="1" applyBorder="1" applyAlignment="1">
      <alignment/>
    </xf>
    <xf numFmtId="1" fontId="0" fillId="0" borderId="23" xfId="0" applyNumberFormat="1" applyBorder="1" applyAlignment="1">
      <alignment/>
    </xf>
    <xf numFmtId="0" fontId="0" fillId="0" borderId="8" xfId="0" applyBorder="1" applyAlignment="1">
      <alignment/>
    </xf>
    <xf numFmtId="0" fontId="0" fillId="0" borderId="24" xfId="0" applyBorder="1" applyAlignment="1">
      <alignment/>
    </xf>
    <xf numFmtId="1" fontId="0" fillId="0" borderId="10" xfId="0" applyNumberFormat="1" applyBorder="1" applyAlignment="1">
      <alignment/>
    </xf>
    <xf numFmtId="1" fontId="0" fillId="0" borderId="10" xfId="0" applyNumberFormat="1" applyFill="1" applyBorder="1" applyAlignment="1">
      <alignment/>
    </xf>
    <xf numFmtId="1" fontId="0" fillId="0" borderId="25" xfId="0" applyNumberFormat="1" applyBorder="1" applyAlignment="1">
      <alignment/>
    </xf>
    <xf numFmtId="1" fontId="0" fillId="0" borderId="26" xfId="0" applyNumberFormat="1" applyBorder="1" applyAlignment="1">
      <alignment/>
    </xf>
    <xf numFmtId="174" fontId="0" fillId="0" borderId="14" xfId="0" applyNumberFormat="1" applyBorder="1" applyAlignment="1">
      <alignment/>
    </xf>
    <xf numFmtId="0" fontId="1" fillId="0" borderId="0" xfId="0" applyFont="1" applyBorder="1" applyAlignment="1">
      <alignment/>
    </xf>
    <xf numFmtId="174" fontId="1" fillId="0" borderId="0" xfId="20" applyFont="1" applyBorder="1">
      <alignment/>
      <protection/>
    </xf>
    <xf numFmtId="0" fontId="1" fillId="0" borderId="2" xfId="0" applyFont="1" applyBorder="1" applyAlignment="1">
      <alignment/>
    </xf>
    <xf numFmtId="174" fontId="1" fillId="0" borderId="13" xfId="20" applyFont="1" applyBorder="1">
      <alignment/>
      <protection/>
    </xf>
    <xf numFmtId="1" fontId="1" fillId="0" borderId="19" xfId="0" applyNumberFormat="1" applyFont="1" applyBorder="1" applyAlignment="1">
      <alignment/>
    </xf>
    <xf numFmtId="1" fontId="1" fillId="0" borderId="3" xfId="0" applyNumberFormat="1" applyFont="1" applyBorder="1" applyAlignment="1">
      <alignment/>
    </xf>
    <xf numFmtId="1" fontId="1" fillId="0" borderId="3" xfId="0" applyNumberFormat="1" applyFont="1" applyFill="1" applyBorder="1" applyAlignment="1">
      <alignment/>
    </xf>
    <xf numFmtId="1" fontId="1" fillId="0" borderId="13" xfId="0" applyNumberFormat="1" applyFont="1" applyFill="1" applyBorder="1" applyAlignment="1">
      <alignment/>
    </xf>
    <xf numFmtId="0" fontId="0" fillId="0" borderId="27" xfId="0" applyBorder="1" applyAlignment="1">
      <alignment/>
    </xf>
    <xf numFmtId="1" fontId="0" fillId="0" borderId="28" xfId="0" applyNumberFormat="1" applyBorder="1" applyAlignment="1">
      <alignment/>
    </xf>
    <xf numFmtId="174" fontId="1" fillId="0" borderId="17" xfId="20" applyFont="1" applyBorder="1">
      <alignment/>
      <protection/>
    </xf>
    <xf numFmtId="1" fontId="0" fillId="0" borderId="5" xfId="0" applyNumberFormat="1" applyBorder="1" applyAlignment="1">
      <alignment/>
    </xf>
    <xf numFmtId="0" fontId="0" fillId="0" borderId="29" xfId="0" applyFont="1" applyBorder="1" applyAlignment="1">
      <alignment/>
    </xf>
    <xf numFmtId="0" fontId="0" fillId="0" borderId="0" xfId="0" applyFont="1" applyAlignment="1">
      <alignment/>
    </xf>
    <xf numFmtId="9" fontId="0" fillId="0" borderId="3" xfId="0" applyNumberFormat="1" applyBorder="1" applyAlignment="1">
      <alignment horizontal="center"/>
    </xf>
    <xf numFmtId="0" fontId="0" fillId="0" borderId="5" xfId="0" applyFont="1" applyBorder="1" applyAlignment="1">
      <alignment/>
    </xf>
    <xf numFmtId="9" fontId="0" fillId="0" borderId="6" xfId="0" applyNumberFormat="1" applyFont="1" applyBorder="1" applyAlignment="1">
      <alignment horizontal="center"/>
    </xf>
    <xf numFmtId="174" fontId="0" fillId="0" borderId="17" xfId="20" applyFont="1" applyBorder="1">
      <alignment/>
      <protection/>
    </xf>
    <xf numFmtId="3" fontId="0" fillId="0" borderId="5" xfId="0" applyNumberFormat="1" applyFont="1" applyBorder="1" applyAlignment="1">
      <alignment/>
    </xf>
    <xf numFmtId="3" fontId="0" fillId="0" borderId="6" xfId="0" applyNumberFormat="1" applyFont="1" applyBorder="1" applyAlignment="1">
      <alignment/>
    </xf>
    <xf numFmtId="3" fontId="0" fillId="0" borderId="17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3" fontId="1" fillId="0" borderId="3" xfId="0" applyNumberFormat="1" applyFont="1" applyBorder="1" applyAlignment="1">
      <alignment/>
    </xf>
    <xf numFmtId="3" fontId="1" fillId="0" borderId="13" xfId="0" applyNumberFormat="1" applyFont="1" applyBorder="1" applyAlignment="1">
      <alignment/>
    </xf>
    <xf numFmtId="3" fontId="0" fillId="0" borderId="19" xfId="0" applyNumberFormat="1" applyBorder="1" applyAlignment="1">
      <alignment/>
    </xf>
    <xf numFmtId="3" fontId="0" fillId="0" borderId="3" xfId="0" applyNumberFormat="1" applyBorder="1" applyAlignment="1">
      <alignment/>
    </xf>
    <xf numFmtId="3" fontId="0" fillId="0" borderId="3" xfId="0" applyNumberFormat="1" applyFill="1" applyBorder="1" applyAlignment="1">
      <alignment/>
    </xf>
    <xf numFmtId="3" fontId="0" fillId="0" borderId="30" xfId="0" applyNumberFormat="1" applyBorder="1" applyAlignment="1">
      <alignment/>
    </xf>
    <xf numFmtId="177" fontId="0" fillId="0" borderId="0" xfId="0" applyNumberFormat="1" applyAlignment="1">
      <alignment/>
    </xf>
    <xf numFmtId="178" fontId="0" fillId="0" borderId="0" xfId="17" applyNumberFormat="1" applyAlignment="1">
      <alignment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1" fillId="0" borderId="31" xfId="0" applyFont="1" applyBorder="1" applyAlignment="1">
      <alignment/>
    </xf>
    <xf numFmtId="0" fontId="1" fillId="0" borderId="32" xfId="0" applyFont="1" applyBorder="1" applyAlignment="1">
      <alignment/>
    </xf>
    <xf numFmtId="0" fontId="1" fillId="0" borderId="33" xfId="0" applyFont="1" applyBorder="1" applyAlignment="1">
      <alignment/>
    </xf>
    <xf numFmtId="0" fontId="1" fillId="0" borderId="32" xfId="0" applyFont="1" applyFill="1" applyBorder="1" applyAlignment="1">
      <alignment/>
    </xf>
    <xf numFmtId="0" fontId="1" fillId="0" borderId="34" xfId="0" applyFont="1" applyBorder="1" applyAlignment="1">
      <alignment/>
    </xf>
    <xf numFmtId="1" fontId="0" fillId="0" borderId="20" xfId="0" applyNumberFormat="1" applyFill="1" applyBorder="1" applyAlignment="1">
      <alignment/>
    </xf>
    <xf numFmtId="1" fontId="0" fillId="0" borderId="14" xfId="0" applyNumberFormat="1" applyFill="1" applyBorder="1" applyAlignment="1">
      <alignment/>
    </xf>
    <xf numFmtId="1" fontId="0" fillId="0" borderId="0" xfId="0" applyNumberFormat="1" applyFill="1" applyAlignment="1">
      <alignment/>
    </xf>
    <xf numFmtId="1" fontId="0" fillId="0" borderId="2" xfId="0" applyNumberFormat="1" applyBorder="1" applyAlignment="1">
      <alignment/>
    </xf>
    <xf numFmtId="1" fontId="0" fillId="0" borderId="4" xfId="0" applyNumberFormat="1" applyBorder="1" applyAlignment="1">
      <alignment/>
    </xf>
    <xf numFmtId="1" fontId="0" fillId="0" borderId="4" xfId="0" applyNumberFormat="1" applyFill="1" applyBorder="1" applyAlignment="1">
      <alignment/>
    </xf>
    <xf numFmtId="1" fontId="0" fillId="0" borderId="19" xfId="0" applyNumberFormat="1" applyFill="1" applyBorder="1" applyAlignment="1">
      <alignment/>
    </xf>
    <xf numFmtId="0" fontId="0" fillId="0" borderId="35" xfId="0" applyBorder="1" applyAlignment="1">
      <alignment/>
    </xf>
    <xf numFmtId="0" fontId="0" fillId="0" borderId="20" xfId="0" applyBorder="1" applyAlignment="1">
      <alignment/>
    </xf>
    <xf numFmtId="1" fontId="1" fillId="0" borderId="19" xfId="0" applyNumberFormat="1" applyFont="1" applyFill="1" applyBorder="1" applyAlignment="1">
      <alignment/>
    </xf>
    <xf numFmtId="3" fontId="1" fillId="0" borderId="19" xfId="0" applyNumberFormat="1" applyFont="1" applyBorder="1" applyAlignment="1">
      <alignment/>
    </xf>
    <xf numFmtId="3" fontId="0" fillId="0" borderId="18" xfId="0" applyNumberFormat="1" applyFont="1" applyBorder="1" applyAlignment="1">
      <alignment/>
    </xf>
    <xf numFmtId="3" fontId="0" fillId="0" borderId="13" xfId="0" applyNumberFormat="1" applyBorder="1" applyAlignment="1">
      <alignment/>
    </xf>
    <xf numFmtId="0" fontId="1" fillId="0" borderId="36" xfId="0" applyFont="1" applyBorder="1" applyAlignment="1">
      <alignment/>
    </xf>
    <xf numFmtId="1" fontId="0" fillId="0" borderId="37" xfId="0" applyNumberFormat="1" applyBorder="1" applyAlignment="1">
      <alignment/>
    </xf>
    <xf numFmtId="0" fontId="0" fillId="0" borderId="37" xfId="0" applyBorder="1" applyAlignment="1">
      <alignment/>
    </xf>
    <xf numFmtId="0" fontId="0" fillId="0" borderId="22" xfId="0" applyBorder="1" applyAlignment="1">
      <alignment/>
    </xf>
    <xf numFmtId="174" fontId="1" fillId="6" borderId="36" xfId="20" applyFont="1" applyFill="1" applyBorder="1">
      <alignment/>
      <protection/>
    </xf>
    <xf numFmtId="174" fontId="0" fillId="6" borderId="13" xfId="20" applyFont="1" applyFill="1" applyBorder="1">
      <alignment/>
      <protection/>
    </xf>
    <xf numFmtId="0" fontId="0" fillId="2" borderId="1" xfId="0" applyFill="1" applyBorder="1" applyAlignment="1">
      <alignment/>
    </xf>
    <xf numFmtId="0" fontId="0" fillId="0" borderId="1" xfId="0" applyFill="1" applyBorder="1" applyAlignment="1">
      <alignment/>
    </xf>
    <xf numFmtId="1" fontId="0" fillId="0" borderId="38" xfId="0" applyNumberFormat="1" applyBorder="1" applyAlignment="1">
      <alignment/>
    </xf>
    <xf numFmtId="1" fontId="0" fillId="0" borderId="39" xfId="0" applyNumberFormat="1" applyBorder="1" applyAlignment="1">
      <alignment/>
    </xf>
    <xf numFmtId="1" fontId="0" fillId="0" borderId="27" xfId="0" applyNumberFormat="1" applyBorder="1" applyAlignment="1">
      <alignment/>
    </xf>
    <xf numFmtId="1" fontId="0" fillId="0" borderId="34" xfId="0" applyNumberFormat="1" applyBorder="1" applyAlignment="1">
      <alignment/>
    </xf>
    <xf numFmtId="4" fontId="0" fillId="0" borderId="1" xfId="0" applyNumberFormat="1" applyBorder="1" applyAlignment="1">
      <alignment/>
    </xf>
    <xf numFmtId="173" fontId="0" fillId="0" borderId="8" xfId="0" applyNumberFormat="1" applyBorder="1" applyAlignment="1">
      <alignment horizontal="right"/>
    </xf>
    <xf numFmtId="173" fontId="0" fillId="0" borderId="40" xfId="0" applyNumberFormat="1" applyBorder="1" applyAlignment="1">
      <alignment/>
    </xf>
    <xf numFmtId="173" fontId="1" fillId="2" borderId="41" xfId="0" applyNumberFormat="1" applyFont="1" applyFill="1" applyBorder="1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" fillId="0" borderId="3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42" xfId="0" applyFont="1" applyBorder="1" applyAlignment="1">
      <alignment horizontal="center" vertical="center" textRotation="90"/>
    </xf>
    <xf numFmtId="0" fontId="1" fillId="0" borderId="43" xfId="0" applyFont="1" applyBorder="1" applyAlignment="1">
      <alignment horizontal="center" vertical="center" textRotation="90"/>
    </xf>
    <xf numFmtId="0" fontId="1" fillId="0" borderId="44" xfId="0" applyFont="1" applyBorder="1" applyAlignment="1">
      <alignment horizontal="center" vertical="center" textRotation="90"/>
    </xf>
  </cellXfs>
  <cellStyles count="7">
    <cellStyle name="Normal" xfId="0"/>
    <cellStyle name="Comma" xfId="15"/>
    <cellStyle name="Comma [0]" xfId="16"/>
    <cellStyle name="Percent" xfId="17"/>
    <cellStyle name="Currency" xfId="18"/>
    <cellStyle name="Currency [0]" xfId="19"/>
    <cellStyle name="Währung EUR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workbookViewId="0" topLeftCell="A1">
      <selection activeCell="G19" sqref="G19"/>
    </sheetView>
  </sheetViews>
  <sheetFormatPr defaultColWidth="11.421875" defaultRowHeight="12.75"/>
  <cols>
    <col min="1" max="1" width="27.28125" style="0" bestFit="1" customWidth="1"/>
    <col min="2" max="4" width="14.7109375" style="1" customWidth="1"/>
    <col min="5" max="5" width="20.8515625" style="1" customWidth="1"/>
    <col min="6" max="6" width="14.7109375" style="1" customWidth="1"/>
    <col min="7" max="7" width="13.28125" style="0" bestFit="1" customWidth="1"/>
  </cols>
  <sheetData>
    <row r="1" spans="1:7" ht="19.5" customHeight="1" thickBot="1">
      <c r="A1" s="30" t="s">
        <v>0</v>
      </c>
      <c r="B1" s="31" t="s">
        <v>1</v>
      </c>
      <c r="C1" s="31" t="s">
        <v>2</v>
      </c>
      <c r="D1" s="31" t="s">
        <v>3</v>
      </c>
      <c r="E1" s="31" t="s">
        <v>4</v>
      </c>
      <c r="F1" s="31" t="s">
        <v>5</v>
      </c>
      <c r="G1" s="31" t="s">
        <v>76</v>
      </c>
    </row>
    <row r="2" spans="1:7" ht="19.5" customHeight="1">
      <c r="A2" s="26" t="s">
        <v>52</v>
      </c>
      <c r="B2" s="27">
        <v>420000</v>
      </c>
      <c r="C2" s="27">
        <v>420000</v>
      </c>
      <c r="D2" s="27"/>
      <c r="E2" s="27">
        <f>C2</f>
        <v>420000</v>
      </c>
      <c r="F2" s="27"/>
      <c r="G2" s="27">
        <v>0</v>
      </c>
    </row>
    <row r="3" spans="1:7" ht="19.5" customHeight="1">
      <c r="A3" s="23" t="s">
        <v>6</v>
      </c>
      <c r="B3" s="10">
        <v>190000</v>
      </c>
      <c r="C3" s="10">
        <v>190000</v>
      </c>
      <c r="D3" s="10"/>
      <c r="E3" s="27">
        <f>C3</f>
        <v>190000</v>
      </c>
      <c r="F3" s="27"/>
      <c r="G3" s="27">
        <v>0</v>
      </c>
    </row>
    <row r="4" spans="1:7" ht="19.5" customHeight="1">
      <c r="A4" s="23" t="s">
        <v>38</v>
      </c>
      <c r="B4" s="10">
        <v>90000</v>
      </c>
      <c r="C4" s="10">
        <v>90000</v>
      </c>
      <c r="D4" s="10">
        <f aca="true" t="shared" si="0" ref="D4:D10">C4</f>
        <v>90000</v>
      </c>
      <c r="E4" s="27"/>
      <c r="F4" s="27"/>
      <c r="G4" s="27">
        <v>90000</v>
      </c>
    </row>
    <row r="5" spans="1:7" ht="19.5" customHeight="1">
      <c r="A5" s="23" t="s">
        <v>7</v>
      </c>
      <c r="B5" s="10">
        <v>420000</v>
      </c>
      <c r="C5" s="10">
        <v>420000</v>
      </c>
      <c r="D5" s="10">
        <f t="shared" si="0"/>
        <v>420000</v>
      </c>
      <c r="E5" s="27"/>
      <c r="F5" s="27"/>
      <c r="G5" s="27">
        <v>420000</v>
      </c>
    </row>
    <row r="6" spans="1:7" ht="19.5" customHeight="1">
      <c r="A6" s="23" t="s">
        <v>8</v>
      </c>
      <c r="B6" s="10">
        <v>120000</v>
      </c>
      <c r="C6" s="10">
        <v>120000</v>
      </c>
      <c r="D6" s="10">
        <f t="shared" si="0"/>
        <v>120000</v>
      </c>
      <c r="E6" s="27"/>
      <c r="F6" s="27"/>
      <c r="G6" s="27">
        <v>120000</v>
      </c>
    </row>
    <row r="7" spans="1:7" ht="19.5" customHeight="1">
      <c r="A7" s="23" t="s">
        <v>21</v>
      </c>
      <c r="B7" s="10">
        <v>40000</v>
      </c>
      <c r="C7" s="10">
        <v>40000</v>
      </c>
      <c r="D7" s="10">
        <f t="shared" si="0"/>
        <v>40000</v>
      </c>
      <c r="E7" s="27"/>
      <c r="F7" s="27"/>
      <c r="G7" s="27">
        <v>40000</v>
      </c>
    </row>
    <row r="8" spans="1:7" ht="19.5" customHeight="1">
      <c r="A8" s="23" t="s">
        <v>9</v>
      </c>
      <c r="B8" s="10">
        <v>80000</v>
      </c>
      <c r="C8" s="10">
        <v>80000</v>
      </c>
      <c r="D8" s="10">
        <f t="shared" si="0"/>
        <v>80000</v>
      </c>
      <c r="E8" s="27"/>
      <c r="F8" s="27"/>
      <c r="G8" s="27">
        <v>80000</v>
      </c>
    </row>
    <row r="9" spans="1:7" ht="19.5" customHeight="1">
      <c r="A9" s="23" t="s">
        <v>10</v>
      </c>
      <c r="B9" s="10">
        <v>0</v>
      </c>
      <c r="C9" s="10">
        <v>16000</v>
      </c>
      <c r="D9" s="10">
        <f t="shared" si="0"/>
        <v>16000</v>
      </c>
      <c r="E9" s="27"/>
      <c r="F9" s="27"/>
      <c r="G9" s="27">
        <v>0</v>
      </c>
    </row>
    <row r="10" spans="1:7" ht="19.5" customHeight="1">
      <c r="A10" s="23" t="s">
        <v>11</v>
      </c>
      <c r="B10" s="10">
        <v>60000</v>
      </c>
      <c r="C10" s="10">
        <v>60000</v>
      </c>
      <c r="D10" s="10">
        <f t="shared" si="0"/>
        <v>60000</v>
      </c>
      <c r="E10" s="27"/>
      <c r="F10" s="27"/>
      <c r="G10" s="27">
        <v>0</v>
      </c>
    </row>
    <row r="11" spans="1:7" ht="19.5" customHeight="1">
      <c r="A11" s="23" t="s">
        <v>12</v>
      </c>
      <c r="B11" s="10">
        <v>50000</v>
      </c>
      <c r="C11" s="10">
        <v>220000</v>
      </c>
      <c r="D11" s="10"/>
      <c r="E11" s="27">
        <f>C11</f>
        <v>220000</v>
      </c>
      <c r="F11" s="151" t="s">
        <v>53</v>
      </c>
      <c r="G11" s="27">
        <v>0</v>
      </c>
    </row>
    <row r="12" spans="1:7" ht="19.5" customHeight="1">
      <c r="A12" s="23" t="s">
        <v>13</v>
      </c>
      <c r="B12" s="10">
        <v>25000</v>
      </c>
      <c r="C12" s="10">
        <v>40000</v>
      </c>
      <c r="D12" s="10">
        <f>C12</f>
        <v>40000</v>
      </c>
      <c r="E12" s="27"/>
      <c r="F12" s="27"/>
      <c r="G12" s="27">
        <v>0</v>
      </c>
    </row>
    <row r="13" spans="1:7" ht="19.5" customHeight="1">
      <c r="A13" s="23" t="s">
        <v>14</v>
      </c>
      <c r="B13" s="10">
        <v>0</v>
      </c>
      <c r="C13" s="10">
        <v>80000</v>
      </c>
      <c r="D13" s="10"/>
      <c r="E13" s="27"/>
      <c r="F13" s="27">
        <f>C13</f>
        <v>80000</v>
      </c>
      <c r="G13" s="27">
        <v>0</v>
      </c>
    </row>
    <row r="14" spans="1:7" ht="19.5" customHeight="1">
      <c r="A14" s="23" t="s">
        <v>15</v>
      </c>
      <c r="B14" s="10">
        <v>75000</v>
      </c>
      <c r="C14" s="10">
        <v>100000</v>
      </c>
      <c r="D14" s="10">
        <f>C14</f>
        <v>100000</v>
      </c>
      <c r="E14" s="27"/>
      <c r="F14" s="27"/>
      <c r="G14" s="27">
        <v>0</v>
      </c>
    </row>
    <row r="15" spans="1:7" ht="19.5" customHeight="1">
      <c r="A15" s="23" t="s">
        <v>16</v>
      </c>
      <c r="B15" s="10">
        <v>540000</v>
      </c>
      <c r="C15" s="10">
        <v>540000</v>
      </c>
      <c r="D15" s="10">
        <f>C15</f>
        <v>540000</v>
      </c>
      <c r="E15" s="27"/>
      <c r="F15" s="27"/>
      <c r="G15" s="27">
        <v>220000</v>
      </c>
    </row>
    <row r="16" spans="1:7" ht="19.5" customHeight="1">
      <c r="A16" s="23" t="s">
        <v>17</v>
      </c>
      <c r="B16" s="10">
        <v>360000</v>
      </c>
      <c r="C16" s="10">
        <v>360000</v>
      </c>
      <c r="D16" s="10">
        <f>C16</f>
        <v>360000</v>
      </c>
      <c r="E16" s="27"/>
      <c r="F16" s="27"/>
      <c r="G16" s="27">
        <v>155000</v>
      </c>
    </row>
    <row r="17" spans="1:7" ht="19.5" customHeight="1">
      <c r="A17" s="23" t="s">
        <v>18</v>
      </c>
      <c r="B17" s="10">
        <v>220000</v>
      </c>
      <c r="C17" s="10">
        <f>(C2+C3+C4+C5+C6+C7+C8+C9+C10+C11+C12+C13+C14+C15+C16)*0.2</f>
        <v>555200</v>
      </c>
      <c r="D17" s="10">
        <f>(D2+D3+D4+D5+D6+D7+D8+D9+D10+D11+D12+D13+D14+D15+D16)*0.2</f>
        <v>373200</v>
      </c>
      <c r="E17" s="27">
        <f>SUM(E2:E16)*0.2</f>
        <v>166000</v>
      </c>
      <c r="F17" s="27">
        <f>SUM(F2:F16)*0.2</f>
        <v>16000</v>
      </c>
      <c r="G17" s="27">
        <v>225000</v>
      </c>
    </row>
    <row r="18" spans="1:7" ht="19.5" customHeight="1">
      <c r="A18" s="23" t="s">
        <v>19</v>
      </c>
      <c r="B18" s="10">
        <v>0</v>
      </c>
      <c r="C18" s="10"/>
      <c r="D18" s="10">
        <v>125000</v>
      </c>
      <c r="E18" s="27"/>
      <c r="F18" s="27"/>
      <c r="G18" s="27">
        <v>0</v>
      </c>
    </row>
    <row r="19" spans="1:7" ht="19.5" customHeight="1" thickBot="1">
      <c r="A19" s="28"/>
      <c r="B19" s="29"/>
      <c r="C19" s="29"/>
      <c r="D19" s="29"/>
      <c r="E19" s="27"/>
      <c r="F19" s="27"/>
      <c r="G19" s="152"/>
    </row>
    <row r="20" spans="1:7" ht="19.5" customHeight="1" thickBot="1">
      <c r="A20" s="30" t="s">
        <v>20</v>
      </c>
      <c r="B20" s="70">
        <f>SUM(B2:B19)</f>
        <v>2690000</v>
      </c>
      <c r="C20" s="70">
        <f>SUM(C2:C19)</f>
        <v>3331200</v>
      </c>
      <c r="D20" s="70">
        <f>SUM(SUM(D2:D18))</f>
        <v>2364200</v>
      </c>
      <c r="E20" s="70">
        <f>SUM(E2:E19)</f>
        <v>996000</v>
      </c>
      <c r="F20" s="70">
        <f>SUM(F2:F19)</f>
        <v>96000</v>
      </c>
      <c r="G20" s="153">
        <f>SUM(G2:G19)</f>
        <v>1350000</v>
      </c>
    </row>
  </sheetData>
  <printOptions horizontalCentered="1" verticalCentered="1"/>
  <pageMargins left="0.7874015748031497" right="0.7874015748031497" top="0.984251968503937" bottom="0.984251968503937" header="0.7086614173228347" footer="0.5118110236220472"/>
  <pageSetup horizontalDpi="200" verticalDpi="200" orientation="landscape" paperSize="9" r:id="rId1"/>
  <headerFooter alignWithMargins="0">
    <oddHeader>&amp;LAnlage 1&amp;C&amp;"Arial,Fett"&amp;14Verlagerung Freibad
Kostenaufteilung
&amp;R03.06.2003</oddHeader>
    <oddFooter>&amp;L&amp;F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S59"/>
  <sheetViews>
    <sheetView tabSelected="1" zoomScale="75" zoomScaleNormal="75" zoomScaleSheetLayoutView="75" workbookViewId="0" topLeftCell="A1">
      <pane ySplit="570" topLeftCell="BM4" activePane="bottomLeft" state="split"/>
      <selection pane="topLeft" activeCell="C2" sqref="C2"/>
      <selection pane="bottomLeft" activeCell="R8" sqref="R8"/>
    </sheetView>
  </sheetViews>
  <sheetFormatPr defaultColWidth="11.421875" defaultRowHeight="12.75"/>
  <cols>
    <col min="1" max="1" width="3.28125" style="0" bestFit="1" customWidth="1"/>
    <col min="2" max="2" width="39.421875" style="0" customWidth="1"/>
    <col min="3" max="3" width="15.57421875" style="0" customWidth="1"/>
    <col min="4" max="4" width="15.57421875" style="2" customWidth="1"/>
    <col min="5" max="12" width="5.7109375" style="0" customWidth="1"/>
    <col min="13" max="13" width="6.00390625" style="0" customWidth="1"/>
    <col min="14" max="20" width="5.7109375" style="0" customWidth="1"/>
    <col min="21" max="21" width="6.421875" style="0" customWidth="1"/>
    <col min="22" max="34" width="5.7109375" style="0" customWidth="1"/>
    <col min="35" max="35" width="5.57421875" style="0" customWidth="1"/>
    <col min="36" max="36" width="5.28125" style="0" customWidth="1"/>
    <col min="37" max="38" width="5.7109375" style="0" customWidth="1"/>
    <col min="39" max="39" width="5.7109375" style="0" hidden="1" customWidth="1"/>
    <col min="40" max="40" width="5.8515625" style="0" hidden="1" customWidth="1"/>
    <col min="41" max="42" width="5.28125" style="0" hidden="1" customWidth="1"/>
    <col min="43" max="43" width="5.7109375" style="0" hidden="1" customWidth="1"/>
    <col min="44" max="44" width="5.8515625" style="0" hidden="1" customWidth="1"/>
  </cols>
  <sheetData>
    <row r="1" spans="2:44" ht="12.75">
      <c r="B1" s="21"/>
      <c r="C1" s="39"/>
      <c r="D1" s="60"/>
      <c r="E1" s="157">
        <v>2003</v>
      </c>
      <c r="F1" s="156"/>
      <c r="G1" s="156"/>
      <c r="H1" s="156"/>
      <c r="I1" s="156">
        <v>2004</v>
      </c>
      <c r="J1" s="156"/>
      <c r="K1" s="156"/>
      <c r="L1" s="156"/>
      <c r="M1" s="156"/>
      <c r="N1" s="156"/>
      <c r="O1" s="156"/>
      <c r="P1" s="156"/>
      <c r="Q1" s="156"/>
      <c r="R1" s="156"/>
      <c r="S1" s="156"/>
      <c r="T1" s="156"/>
      <c r="U1" s="156">
        <v>2005</v>
      </c>
      <c r="V1" s="156"/>
      <c r="W1" s="156"/>
      <c r="X1" s="156"/>
      <c r="Y1" s="156"/>
      <c r="Z1" s="156"/>
      <c r="AA1" s="156"/>
      <c r="AB1" s="156"/>
      <c r="AC1" s="156"/>
      <c r="AD1" s="156"/>
      <c r="AE1" s="156"/>
      <c r="AF1" s="156"/>
      <c r="AG1" s="156">
        <v>2006</v>
      </c>
      <c r="AH1" s="156"/>
      <c r="AI1" s="156">
        <v>2007</v>
      </c>
      <c r="AJ1" s="156"/>
      <c r="AK1" s="156">
        <v>2008</v>
      </c>
      <c r="AL1" s="158"/>
      <c r="AM1" s="157">
        <v>2009</v>
      </c>
      <c r="AN1" s="156"/>
      <c r="AO1" s="156">
        <v>2010</v>
      </c>
      <c r="AP1" s="156"/>
      <c r="AQ1" s="156">
        <v>2011</v>
      </c>
      <c r="AR1" s="158"/>
    </row>
    <row r="2" spans="2:44" ht="13.5" thickBot="1">
      <c r="B2" s="24" t="s">
        <v>0</v>
      </c>
      <c r="C2" s="25" t="s">
        <v>77</v>
      </c>
      <c r="D2" s="61" t="s">
        <v>76</v>
      </c>
      <c r="E2" s="55" t="s">
        <v>58</v>
      </c>
      <c r="F2" s="48" t="s">
        <v>25</v>
      </c>
      <c r="G2" s="48" t="s">
        <v>26</v>
      </c>
      <c r="H2" s="48" t="s">
        <v>27</v>
      </c>
      <c r="I2" s="48" t="s">
        <v>28</v>
      </c>
      <c r="J2" s="48" t="s">
        <v>54</v>
      </c>
      <c r="K2" s="48" t="s">
        <v>30</v>
      </c>
      <c r="L2" s="48" t="s">
        <v>31</v>
      </c>
      <c r="M2" s="48" t="s">
        <v>32</v>
      </c>
      <c r="N2" s="48" t="s">
        <v>33</v>
      </c>
      <c r="O2" s="48" t="s">
        <v>34</v>
      </c>
      <c r="P2" s="48" t="s">
        <v>35</v>
      </c>
      <c r="Q2" s="48" t="s">
        <v>36</v>
      </c>
      <c r="R2" s="48" t="s">
        <v>25</v>
      </c>
      <c r="S2" s="48" t="s">
        <v>26</v>
      </c>
      <c r="T2" s="48" t="s">
        <v>27</v>
      </c>
      <c r="U2" s="48" t="s">
        <v>28</v>
      </c>
      <c r="V2" s="48" t="s">
        <v>29</v>
      </c>
      <c r="W2" s="48" t="s">
        <v>30</v>
      </c>
      <c r="X2" s="48" t="s">
        <v>31</v>
      </c>
      <c r="Y2" s="48" t="s">
        <v>32</v>
      </c>
      <c r="Z2" s="48" t="s">
        <v>33</v>
      </c>
      <c r="AA2" s="48" t="s">
        <v>34</v>
      </c>
      <c r="AB2" s="48" t="s">
        <v>35</v>
      </c>
      <c r="AC2" s="48" t="s">
        <v>36</v>
      </c>
      <c r="AD2" s="48" t="s">
        <v>25</v>
      </c>
      <c r="AE2" s="48" t="s">
        <v>26</v>
      </c>
      <c r="AF2" s="48" t="s">
        <v>27</v>
      </c>
      <c r="AG2" s="48" t="s">
        <v>59</v>
      </c>
      <c r="AH2" s="48" t="s">
        <v>27</v>
      </c>
      <c r="AI2" s="48" t="s">
        <v>59</v>
      </c>
      <c r="AJ2" s="48" t="s">
        <v>27</v>
      </c>
      <c r="AK2" s="75" t="s">
        <v>59</v>
      </c>
      <c r="AL2" s="54" t="s">
        <v>27</v>
      </c>
      <c r="AM2" s="75" t="s">
        <v>59</v>
      </c>
      <c r="AN2" s="48" t="s">
        <v>27</v>
      </c>
      <c r="AO2" s="48" t="s">
        <v>59</v>
      </c>
      <c r="AP2" s="48" t="s">
        <v>27</v>
      </c>
      <c r="AQ2" s="48" t="s">
        <v>59</v>
      </c>
      <c r="AR2" s="54" t="s">
        <v>27</v>
      </c>
    </row>
    <row r="3" spans="1:44" ht="12.75" customHeight="1">
      <c r="A3" s="159" t="s">
        <v>50</v>
      </c>
      <c r="B3" s="21" t="s">
        <v>37</v>
      </c>
      <c r="C3" s="22">
        <v>420000</v>
      </c>
      <c r="D3" s="60"/>
      <c r="E3" s="128"/>
      <c r="F3" s="41"/>
      <c r="G3" s="41"/>
      <c r="H3" s="41"/>
      <c r="I3" s="41"/>
      <c r="J3" s="41"/>
      <c r="K3" s="41"/>
      <c r="L3" s="40"/>
      <c r="M3" s="40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56"/>
      <c r="AL3" s="42"/>
      <c r="AM3" s="132"/>
      <c r="AN3" s="81"/>
      <c r="AO3" s="81"/>
      <c r="AP3" s="81"/>
      <c r="AQ3" s="81"/>
      <c r="AR3" s="82"/>
    </row>
    <row r="4" spans="1:44" ht="12.75">
      <c r="A4" s="160"/>
      <c r="B4" s="23" t="s">
        <v>6</v>
      </c>
      <c r="C4" s="10">
        <v>190000</v>
      </c>
      <c r="D4" s="62"/>
      <c r="E4" s="129"/>
      <c r="F4" s="11"/>
      <c r="G4" s="11"/>
      <c r="H4" s="11"/>
      <c r="I4" s="11"/>
      <c r="J4" s="11"/>
      <c r="K4" s="11"/>
      <c r="L4" s="11"/>
      <c r="M4" s="11"/>
      <c r="N4" s="12"/>
      <c r="O4" s="12"/>
      <c r="P4" s="12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57"/>
      <c r="AL4" s="43"/>
      <c r="AM4" s="133"/>
      <c r="AN4" s="9"/>
      <c r="AO4" s="9"/>
      <c r="AP4" s="9"/>
      <c r="AQ4" s="9"/>
      <c r="AR4" s="71"/>
    </row>
    <row r="5" spans="1:44" ht="12.75">
      <c r="A5" s="160"/>
      <c r="B5" s="23" t="s">
        <v>38</v>
      </c>
      <c r="C5" s="10">
        <v>90000</v>
      </c>
      <c r="D5" s="63">
        <f>C5</f>
        <v>90000</v>
      </c>
      <c r="E5" s="129"/>
      <c r="F5" s="11"/>
      <c r="G5" s="11"/>
      <c r="H5" s="11"/>
      <c r="I5" s="11"/>
      <c r="J5" s="11"/>
      <c r="K5" s="9"/>
      <c r="L5" s="9"/>
      <c r="M5" s="11"/>
      <c r="N5" s="11"/>
      <c r="O5" s="11"/>
      <c r="P5" s="11"/>
      <c r="Q5" s="11"/>
      <c r="R5" s="11"/>
      <c r="S5" s="9"/>
      <c r="T5" s="9"/>
      <c r="U5" s="13"/>
      <c r="V5" s="13">
        <f>D5/1000</f>
        <v>90</v>
      </c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57"/>
      <c r="AL5" s="43"/>
      <c r="AM5" s="133"/>
      <c r="AN5" s="9"/>
      <c r="AO5" s="9"/>
      <c r="AP5" s="9"/>
      <c r="AQ5" s="9"/>
      <c r="AR5" s="71"/>
    </row>
    <row r="6" spans="1:44" ht="12.75">
      <c r="A6" s="160"/>
      <c r="B6" s="23" t="s">
        <v>7</v>
      </c>
      <c r="C6" s="10">
        <v>420000</v>
      </c>
      <c r="D6" s="63">
        <f>C6</f>
        <v>420000</v>
      </c>
      <c r="E6" s="129"/>
      <c r="F6" s="11"/>
      <c r="G6" s="9"/>
      <c r="H6" s="9"/>
      <c r="I6" s="9"/>
      <c r="J6" s="9"/>
      <c r="K6" s="14"/>
      <c r="L6" s="14"/>
      <c r="M6" s="145"/>
      <c r="N6" s="145"/>
      <c r="O6" s="145"/>
      <c r="P6" s="4"/>
      <c r="Q6" s="13">
        <f>D6/1000*0.2</f>
        <v>84</v>
      </c>
      <c r="R6" s="4"/>
      <c r="S6" s="13">
        <f>D6/1000*0.2</f>
        <v>84</v>
      </c>
      <c r="T6" s="13">
        <f>D6/1000-S6-Q6-U6-V6</f>
        <v>84</v>
      </c>
      <c r="U6" s="13">
        <f>D6/1000*0.2</f>
        <v>84</v>
      </c>
      <c r="V6" s="14">
        <f>D6/1000*0.2</f>
        <v>84</v>
      </c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57"/>
      <c r="AL6" s="43"/>
      <c r="AM6" s="133"/>
      <c r="AN6" s="9"/>
      <c r="AO6" s="9"/>
      <c r="AP6" s="9"/>
      <c r="AQ6" s="9"/>
      <c r="AR6" s="71"/>
    </row>
    <row r="7" spans="1:44" ht="12.75">
      <c r="A7" s="160"/>
      <c r="B7" s="23" t="s">
        <v>8</v>
      </c>
      <c r="C7" s="10">
        <v>120000</v>
      </c>
      <c r="D7" s="63">
        <f>C7</f>
        <v>120000</v>
      </c>
      <c r="E7" s="129"/>
      <c r="F7" s="11"/>
      <c r="G7" s="11"/>
      <c r="H7" s="11"/>
      <c r="I7" s="9"/>
      <c r="J7" s="9"/>
      <c r="K7" s="9"/>
      <c r="L7" s="9"/>
      <c r="M7" s="14"/>
      <c r="N7" s="9"/>
      <c r="O7" s="11"/>
      <c r="P7" s="9"/>
      <c r="Q7" s="9"/>
      <c r="R7" s="13">
        <f>D7/1000*0.2</f>
        <v>24</v>
      </c>
      <c r="S7" s="13">
        <f>D7/1000*0.2</f>
        <v>24</v>
      </c>
      <c r="T7" s="13">
        <f>D7/1000*0.2</f>
        <v>24</v>
      </c>
      <c r="U7" s="13">
        <f>D7/1000*0.2</f>
        <v>24</v>
      </c>
      <c r="V7" s="9"/>
      <c r="W7" s="14">
        <f>D7/1000-U7-T7-R7-S7</f>
        <v>24</v>
      </c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57"/>
      <c r="AL7" s="43"/>
      <c r="AM7" s="133"/>
      <c r="AN7" s="9"/>
      <c r="AO7" s="9"/>
      <c r="AP7" s="9"/>
      <c r="AQ7" s="9"/>
      <c r="AR7" s="71"/>
    </row>
    <row r="8" spans="1:44" ht="12.75">
      <c r="A8" s="160"/>
      <c r="B8" s="23" t="s">
        <v>21</v>
      </c>
      <c r="C8" s="10">
        <v>40000</v>
      </c>
      <c r="D8" s="63">
        <f>C8</f>
        <v>40000</v>
      </c>
      <c r="E8" s="129"/>
      <c r="F8" s="11"/>
      <c r="G8" s="11"/>
      <c r="H8" s="11"/>
      <c r="I8" s="9"/>
      <c r="J8" s="9"/>
      <c r="K8" s="9"/>
      <c r="L8" s="9"/>
      <c r="M8" s="14"/>
      <c r="N8" s="9"/>
      <c r="O8" s="11"/>
      <c r="P8" s="9"/>
      <c r="Q8" s="9"/>
      <c r="R8" s="13">
        <f>D8/1000*0.1</f>
        <v>4</v>
      </c>
      <c r="S8" s="13">
        <f>D8/1000*0.2</f>
        <v>8</v>
      </c>
      <c r="T8" s="13">
        <f>D8/1000*0.2</f>
        <v>8</v>
      </c>
      <c r="U8" s="13">
        <f>D8/1000*0.2</f>
        <v>8</v>
      </c>
      <c r="V8" s="9"/>
      <c r="W8" s="11"/>
      <c r="X8" s="14">
        <f>D8/1000-T8-U8-R8-S8</f>
        <v>12</v>
      </c>
      <c r="Y8" s="11"/>
      <c r="Z8" s="11"/>
      <c r="AA8" s="11"/>
      <c r="AB8" s="11"/>
      <c r="AC8" s="11"/>
      <c r="AD8" s="11"/>
      <c r="AE8" s="11"/>
      <c r="AF8" s="11" t="s">
        <v>72</v>
      </c>
      <c r="AG8" s="11"/>
      <c r="AH8" s="11"/>
      <c r="AI8" s="11"/>
      <c r="AJ8" s="11"/>
      <c r="AK8" s="57"/>
      <c r="AL8" s="43"/>
      <c r="AM8" s="133"/>
      <c r="AN8" s="9"/>
      <c r="AO8" s="9"/>
      <c r="AP8" s="9"/>
      <c r="AQ8" s="9"/>
      <c r="AR8" s="71"/>
    </row>
    <row r="9" spans="1:44" ht="12.75" customHeight="1">
      <c r="A9" s="160"/>
      <c r="B9" s="23" t="s">
        <v>9</v>
      </c>
      <c r="C9" s="10">
        <v>80000</v>
      </c>
      <c r="D9" s="67">
        <f>C9</f>
        <v>80000</v>
      </c>
      <c r="E9" s="129"/>
      <c r="F9" s="11"/>
      <c r="G9" s="11"/>
      <c r="H9" s="11"/>
      <c r="I9" s="9"/>
      <c r="J9" s="9"/>
      <c r="K9" s="9"/>
      <c r="L9" s="9"/>
      <c r="M9" s="14"/>
      <c r="N9" s="9"/>
      <c r="O9" s="11"/>
      <c r="P9" s="9"/>
      <c r="Q9" s="9"/>
      <c r="R9" s="9"/>
      <c r="S9" s="9"/>
      <c r="T9" s="13">
        <f>D9/1000*0.2</f>
        <v>16</v>
      </c>
      <c r="U9" s="13">
        <f>D9/1000*0.2</f>
        <v>16</v>
      </c>
      <c r="V9" s="13">
        <f>D9/1000*0.2</f>
        <v>16</v>
      </c>
      <c r="W9" s="13">
        <f>D9/1000*0.2</f>
        <v>16</v>
      </c>
      <c r="X9" s="11"/>
      <c r="Y9" s="14">
        <f>D9/1000-T9-U9-V9-W9</f>
        <v>16</v>
      </c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57"/>
      <c r="AL9" s="43"/>
      <c r="AM9" s="133"/>
      <c r="AN9" s="9"/>
      <c r="AO9" s="9"/>
      <c r="AP9" s="9"/>
      <c r="AQ9" s="9"/>
      <c r="AR9" s="71"/>
    </row>
    <row r="10" spans="1:44" ht="12.75">
      <c r="A10" s="160"/>
      <c r="B10" s="23" t="s">
        <v>10</v>
      </c>
      <c r="C10" s="10">
        <v>16000</v>
      </c>
      <c r="D10" s="67">
        <v>0</v>
      </c>
      <c r="E10" s="130"/>
      <c r="F10" s="14"/>
      <c r="G10" s="11"/>
      <c r="H10" s="11"/>
      <c r="I10" s="11"/>
      <c r="J10" s="11"/>
      <c r="K10" s="11"/>
      <c r="L10" s="11"/>
      <c r="M10" s="11"/>
      <c r="N10" s="14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57"/>
      <c r="AL10" s="43"/>
      <c r="AM10" s="57"/>
      <c r="AN10" s="11"/>
      <c r="AO10" s="11"/>
      <c r="AP10" s="11"/>
      <c r="AQ10" s="11"/>
      <c r="AR10" s="43"/>
    </row>
    <row r="11" spans="1:44" ht="12.75">
      <c r="A11" s="160"/>
      <c r="B11" s="23" t="s">
        <v>11</v>
      </c>
      <c r="C11" s="10">
        <v>60000</v>
      </c>
      <c r="D11" s="67">
        <v>0</v>
      </c>
      <c r="E11" s="129"/>
      <c r="F11" s="11"/>
      <c r="G11" s="14"/>
      <c r="H11" s="14"/>
      <c r="I11" s="14"/>
      <c r="J11" s="11"/>
      <c r="K11" s="11"/>
      <c r="L11" s="11"/>
      <c r="M11" s="11"/>
      <c r="N11" s="14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57"/>
      <c r="AL11" s="43"/>
      <c r="AM11" s="57"/>
      <c r="AN11" s="11"/>
      <c r="AO11" s="11"/>
      <c r="AP11" s="11"/>
      <c r="AQ11" s="11"/>
      <c r="AR11" s="43"/>
    </row>
    <row r="12" spans="1:44" ht="12.75">
      <c r="A12" s="160"/>
      <c r="B12" s="23" t="s">
        <v>12</v>
      </c>
      <c r="C12" s="10">
        <v>220000</v>
      </c>
      <c r="D12" s="67"/>
      <c r="E12" s="129"/>
      <c r="F12" s="11"/>
      <c r="G12" s="11"/>
      <c r="H12" s="11"/>
      <c r="I12" s="11"/>
      <c r="J12" s="11"/>
      <c r="K12" s="11"/>
      <c r="L12" s="11"/>
      <c r="M12" s="11"/>
      <c r="N12" s="12"/>
      <c r="O12" s="12"/>
      <c r="P12" s="12"/>
      <c r="Q12" s="14"/>
      <c r="R12" s="14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57"/>
      <c r="AL12" s="43"/>
      <c r="AM12" s="57"/>
      <c r="AN12" s="11"/>
      <c r="AO12" s="11"/>
      <c r="AP12" s="11"/>
      <c r="AQ12" s="11"/>
      <c r="AR12" s="43"/>
    </row>
    <row r="13" spans="1:44" ht="12.75">
      <c r="A13" s="160"/>
      <c r="B13" s="23" t="s">
        <v>13</v>
      </c>
      <c r="C13" s="10">
        <v>40000</v>
      </c>
      <c r="D13" s="67">
        <v>0</v>
      </c>
      <c r="E13" s="129"/>
      <c r="F13" s="11"/>
      <c r="G13" s="11"/>
      <c r="H13" s="11"/>
      <c r="I13" s="11"/>
      <c r="J13" s="11"/>
      <c r="K13" s="11"/>
      <c r="L13" s="11"/>
      <c r="M13" s="11"/>
      <c r="N13" s="11"/>
      <c r="O13" s="14"/>
      <c r="P13" s="14"/>
      <c r="Q13" s="14"/>
      <c r="R13" s="14"/>
      <c r="S13" s="11"/>
      <c r="T13" s="11"/>
      <c r="U13" s="11"/>
      <c r="V13" s="11"/>
      <c r="W13" s="11"/>
      <c r="X13" s="11"/>
      <c r="Y13" s="13">
        <f>D13/1000</f>
        <v>0</v>
      </c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57"/>
      <c r="AL13" s="43"/>
      <c r="AM13" s="57"/>
      <c r="AN13" s="11"/>
      <c r="AO13" s="11"/>
      <c r="AP13" s="11"/>
      <c r="AQ13" s="11"/>
      <c r="AR13" s="43"/>
    </row>
    <row r="14" spans="1:44" ht="12.75">
      <c r="A14" s="160"/>
      <c r="B14" s="23" t="s">
        <v>14</v>
      </c>
      <c r="C14" s="10">
        <v>80000</v>
      </c>
      <c r="D14" s="67"/>
      <c r="E14" s="129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4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57"/>
      <c r="AL14" s="43"/>
      <c r="AM14" s="57"/>
      <c r="AN14" s="11"/>
      <c r="AO14" s="11"/>
      <c r="AP14" s="11"/>
      <c r="AQ14" s="11"/>
      <c r="AR14" s="43"/>
    </row>
    <row r="15" spans="1:44" ht="12.75">
      <c r="A15" s="160"/>
      <c r="B15" s="23" t="s">
        <v>15</v>
      </c>
      <c r="C15" s="10">
        <v>100000</v>
      </c>
      <c r="D15" s="67">
        <v>0</v>
      </c>
      <c r="E15" s="129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4"/>
      <c r="R15" s="14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57"/>
      <c r="AL15" s="43"/>
      <c r="AM15" s="57"/>
      <c r="AN15" s="11"/>
      <c r="AO15" s="11"/>
      <c r="AP15" s="11"/>
      <c r="AQ15" s="11"/>
      <c r="AR15" s="43"/>
    </row>
    <row r="16" spans="1:44" ht="12.75">
      <c r="A16" s="160"/>
      <c r="B16" s="23" t="s">
        <v>16</v>
      </c>
      <c r="C16" s="10">
        <v>270000</v>
      </c>
      <c r="D16" s="67">
        <v>220000</v>
      </c>
      <c r="E16" s="129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3"/>
      <c r="R16" s="144"/>
      <c r="S16" s="13"/>
      <c r="T16" s="13">
        <f>D16/1000*0.2</f>
        <v>44</v>
      </c>
      <c r="U16" s="13"/>
      <c r="V16" s="13">
        <f>D16/1000*0.2</f>
        <v>44</v>
      </c>
      <c r="W16" s="13"/>
      <c r="X16" s="13">
        <f>D16/1000*0.2</f>
        <v>44</v>
      </c>
      <c r="Y16" s="13"/>
      <c r="Z16" s="13">
        <f>D16/1000*0.2</f>
        <v>44</v>
      </c>
      <c r="AA16" s="9"/>
      <c r="AB16" s="11"/>
      <c r="AC16" s="14">
        <f>D16/1000-T16-V16-X16-Z16</f>
        <v>44</v>
      </c>
      <c r="AD16" s="11"/>
      <c r="AE16" s="11"/>
      <c r="AF16" s="11"/>
      <c r="AG16" s="11"/>
      <c r="AH16" s="11"/>
      <c r="AI16" s="11"/>
      <c r="AJ16" s="11"/>
      <c r="AK16" s="57"/>
      <c r="AL16" s="43"/>
      <c r="AM16" s="57"/>
      <c r="AN16" s="11"/>
      <c r="AO16" s="11"/>
      <c r="AP16" s="11"/>
      <c r="AQ16" s="11"/>
      <c r="AR16" s="43"/>
    </row>
    <row r="17" spans="1:44" ht="12.75">
      <c r="A17" s="160"/>
      <c r="B17" s="23" t="s">
        <v>17</v>
      </c>
      <c r="C17" s="10">
        <v>180000</v>
      </c>
      <c r="D17" s="67">
        <v>155000</v>
      </c>
      <c r="E17" s="129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3"/>
      <c r="R17" s="144"/>
      <c r="S17" s="13"/>
      <c r="T17" s="13">
        <f>D17/1000*0.2</f>
        <v>31</v>
      </c>
      <c r="U17" s="13"/>
      <c r="V17" s="13">
        <f>D17/1000*0.2</f>
        <v>31</v>
      </c>
      <c r="W17" s="13"/>
      <c r="X17" s="13">
        <f>D17/1000*0.2</f>
        <v>31</v>
      </c>
      <c r="Y17" s="13"/>
      <c r="Z17" s="13">
        <f>D17/1000*0.2</f>
        <v>31</v>
      </c>
      <c r="AA17" s="9"/>
      <c r="AB17" s="11"/>
      <c r="AC17" s="14">
        <f>D17/1000-X17-T17-V17-Z17</f>
        <v>31</v>
      </c>
      <c r="AD17" s="11"/>
      <c r="AE17" s="11"/>
      <c r="AF17" s="11"/>
      <c r="AG17" s="11"/>
      <c r="AH17" s="11"/>
      <c r="AI17" s="11"/>
      <c r="AJ17" s="11"/>
      <c r="AK17" s="57"/>
      <c r="AL17" s="43"/>
      <c r="AM17" s="57"/>
      <c r="AN17" s="11"/>
      <c r="AO17" s="11"/>
      <c r="AP17" s="11"/>
      <c r="AQ17" s="11"/>
      <c r="AR17" s="43"/>
    </row>
    <row r="18" spans="1:44" ht="12.75">
      <c r="A18" s="160"/>
      <c r="B18" s="23" t="s">
        <v>18</v>
      </c>
      <c r="C18" s="10">
        <f>(C3+C4+C5+C6+C7+C8+C9+C10+C11+C12+C13+C14+C15+C16+C17)*0.2</f>
        <v>465200</v>
      </c>
      <c r="D18" s="67">
        <f>(D3+D4+D5+D6+D7+D8+D9+D10+D11+D12+D13+D14+D15+D16+D17)*0.2</f>
        <v>225000</v>
      </c>
      <c r="E18" s="130"/>
      <c r="F18" s="14"/>
      <c r="G18" s="14"/>
      <c r="H18" s="8"/>
      <c r="I18" s="13"/>
      <c r="J18" s="13"/>
      <c r="K18" s="13"/>
      <c r="L18" s="13">
        <f>D18/1000*0.2</f>
        <v>45</v>
      </c>
      <c r="M18" s="13"/>
      <c r="N18" s="13"/>
      <c r="O18" s="13"/>
      <c r="P18" s="4"/>
      <c r="Q18" s="13"/>
      <c r="R18" s="13"/>
      <c r="S18" s="13">
        <f>D18/1000*0.2</f>
        <v>45</v>
      </c>
      <c r="T18" s="4"/>
      <c r="U18" s="13"/>
      <c r="V18" s="13">
        <f>D18/1000*0.2</f>
        <v>45</v>
      </c>
      <c r="W18" s="13"/>
      <c r="X18" s="13"/>
      <c r="Y18" s="13">
        <f>D18/1000*0.2</f>
        <v>45</v>
      </c>
      <c r="Z18" s="13"/>
      <c r="AA18" s="13"/>
      <c r="AB18" s="13"/>
      <c r="AC18" s="13">
        <f>(D18/1000)-Y18-L18-S18-V18</f>
        <v>45</v>
      </c>
      <c r="AD18" s="11"/>
      <c r="AE18" s="11"/>
      <c r="AF18" s="11"/>
      <c r="AG18" s="11"/>
      <c r="AH18" s="11"/>
      <c r="AI18" s="11"/>
      <c r="AJ18" s="11"/>
      <c r="AK18" s="57"/>
      <c r="AL18" s="43"/>
      <c r="AM18" s="57"/>
      <c r="AN18" s="11"/>
      <c r="AO18" s="11"/>
      <c r="AP18" s="11"/>
      <c r="AQ18" s="11"/>
      <c r="AR18" s="43"/>
    </row>
    <row r="19" spans="1:44" ht="12.75">
      <c r="A19" s="160"/>
      <c r="B19" s="23" t="s">
        <v>19</v>
      </c>
      <c r="C19" s="10">
        <v>0</v>
      </c>
      <c r="D19" s="67">
        <f>C19</f>
        <v>0</v>
      </c>
      <c r="E19" s="129"/>
      <c r="F19" s="11"/>
      <c r="G19" s="11"/>
      <c r="H19" s="11"/>
      <c r="I19" s="11"/>
      <c r="J19" s="11"/>
      <c r="K19" s="14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57"/>
      <c r="AL19" s="43"/>
      <c r="AM19" s="57"/>
      <c r="AN19" s="11"/>
      <c r="AO19" s="11"/>
      <c r="AP19" s="11"/>
      <c r="AQ19" s="11"/>
      <c r="AR19" s="43"/>
    </row>
    <row r="20" spans="1:44" ht="12.75">
      <c r="A20" s="160"/>
      <c r="B20" s="44"/>
      <c r="C20" s="53"/>
      <c r="D20" s="66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80"/>
      <c r="AK20" s="18"/>
      <c r="AL20" s="80"/>
      <c r="AM20" s="15"/>
      <c r="AN20" s="15"/>
      <c r="AO20" s="15"/>
      <c r="AP20" s="15"/>
      <c r="AQ20" s="15"/>
      <c r="AR20" s="72"/>
    </row>
    <row r="21" spans="1:44" ht="12.75">
      <c r="A21" s="160"/>
      <c r="B21" s="46" t="s">
        <v>63</v>
      </c>
      <c r="C21" s="35">
        <f aca="true" t="shared" si="0" ref="C21:AK21">SUM(C3:C20)</f>
        <v>2791200</v>
      </c>
      <c r="D21" s="69">
        <f t="shared" si="0"/>
        <v>1350000</v>
      </c>
      <c r="E21" s="58">
        <f t="shared" si="0"/>
        <v>0</v>
      </c>
      <c r="F21" s="36">
        <f t="shared" si="0"/>
        <v>0</v>
      </c>
      <c r="G21" s="36">
        <f t="shared" si="0"/>
        <v>0</v>
      </c>
      <c r="H21" s="36">
        <f t="shared" si="0"/>
        <v>0</v>
      </c>
      <c r="I21" s="36">
        <f t="shared" si="0"/>
        <v>0</v>
      </c>
      <c r="J21" s="36">
        <f t="shared" si="0"/>
        <v>0</v>
      </c>
      <c r="K21" s="36">
        <f t="shared" si="0"/>
        <v>0</v>
      </c>
      <c r="L21" s="36">
        <f t="shared" si="0"/>
        <v>45</v>
      </c>
      <c r="M21" s="36">
        <f t="shared" si="0"/>
        <v>0</v>
      </c>
      <c r="N21" s="36">
        <f t="shared" si="0"/>
        <v>0</v>
      </c>
      <c r="O21" s="36">
        <f t="shared" si="0"/>
        <v>0</v>
      </c>
      <c r="P21" s="36">
        <f t="shared" si="0"/>
        <v>0</v>
      </c>
      <c r="Q21" s="36">
        <f t="shared" si="0"/>
        <v>84</v>
      </c>
      <c r="R21" s="36">
        <f t="shared" si="0"/>
        <v>28</v>
      </c>
      <c r="S21" s="36">
        <f t="shared" si="0"/>
        <v>161</v>
      </c>
      <c r="T21" s="36">
        <f t="shared" si="0"/>
        <v>207</v>
      </c>
      <c r="U21" s="36">
        <f t="shared" si="0"/>
        <v>132</v>
      </c>
      <c r="V21" s="36">
        <f t="shared" si="0"/>
        <v>310</v>
      </c>
      <c r="W21" s="36">
        <f t="shared" si="0"/>
        <v>40</v>
      </c>
      <c r="X21" s="36">
        <f t="shared" si="0"/>
        <v>87</v>
      </c>
      <c r="Y21" s="36">
        <f t="shared" si="0"/>
        <v>61</v>
      </c>
      <c r="Z21" s="36">
        <f t="shared" si="0"/>
        <v>75</v>
      </c>
      <c r="AA21" s="36">
        <f t="shared" si="0"/>
        <v>0</v>
      </c>
      <c r="AB21" s="36">
        <f t="shared" si="0"/>
        <v>0</v>
      </c>
      <c r="AC21" s="36">
        <f t="shared" si="0"/>
        <v>120</v>
      </c>
      <c r="AD21" s="36">
        <f t="shared" si="0"/>
        <v>0</v>
      </c>
      <c r="AE21" s="36">
        <f t="shared" si="0"/>
        <v>0</v>
      </c>
      <c r="AF21" s="36">
        <f t="shared" si="0"/>
        <v>0</v>
      </c>
      <c r="AG21" s="36">
        <f t="shared" si="0"/>
        <v>0</v>
      </c>
      <c r="AH21" s="36">
        <f t="shared" si="0"/>
        <v>0</v>
      </c>
      <c r="AI21" s="36">
        <f t="shared" si="0"/>
        <v>0</v>
      </c>
      <c r="AJ21" s="36">
        <f t="shared" si="0"/>
        <v>0</v>
      </c>
      <c r="AK21" s="58">
        <f t="shared" si="0"/>
        <v>0</v>
      </c>
      <c r="AL21" s="47"/>
      <c r="AM21" s="58"/>
      <c r="AN21" s="36"/>
      <c r="AO21" s="36"/>
      <c r="AP21" s="36"/>
      <c r="AQ21" s="36"/>
      <c r="AR21" s="47"/>
    </row>
    <row r="22" spans="1:44" ht="13.5" thickBot="1">
      <c r="A22" s="160"/>
      <c r="B22" s="28" t="s">
        <v>62</v>
      </c>
      <c r="C22" s="9"/>
      <c r="D22" s="150"/>
      <c r="E22" s="85">
        <f>E21</f>
        <v>0</v>
      </c>
      <c r="F22" s="83">
        <f aca="true" t="shared" si="1" ref="F22:AK22">E22+F21</f>
        <v>0</v>
      </c>
      <c r="G22" s="83">
        <f t="shared" si="1"/>
        <v>0</v>
      </c>
      <c r="H22" s="83">
        <f t="shared" si="1"/>
        <v>0</v>
      </c>
      <c r="I22" s="83">
        <f t="shared" si="1"/>
        <v>0</v>
      </c>
      <c r="J22" s="83">
        <f t="shared" si="1"/>
        <v>0</v>
      </c>
      <c r="K22" s="83">
        <f t="shared" si="1"/>
        <v>0</v>
      </c>
      <c r="L22" s="83">
        <f t="shared" si="1"/>
        <v>45</v>
      </c>
      <c r="M22" s="83">
        <f t="shared" si="1"/>
        <v>45</v>
      </c>
      <c r="N22" s="83">
        <f t="shared" si="1"/>
        <v>45</v>
      </c>
      <c r="O22" s="83">
        <f t="shared" si="1"/>
        <v>45</v>
      </c>
      <c r="P22" s="83">
        <f t="shared" si="1"/>
        <v>45</v>
      </c>
      <c r="Q22" s="83">
        <f t="shared" si="1"/>
        <v>129</v>
      </c>
      <c r="R22" s="83">
        <f t="shared" si="1"/>
        <v>157</v>
      </c>
      <c r="S22" s="83">
        <f t="shared" si="1"/>
        <v>318</v>
      </c>
      <c r="T22" s="83">
        <f t="shared" si="1"/>
        <v>525</v>
      </c>
      <c r="U22" s="83">
        <f t="shared" si="1"/>
        <v>657</v>
      </c>
      <c r="V22" s="83">
        <f t="shared" si="1"/>
        <v>967</v>
      </c>
      <c r="W22" s="83">
        <f t="shared" si="1"/>
        <v>1007</v>
      </c>
      <c r="X22" s="83">
        <f t="shared" si="1"/>
        <v>1094</v>
      </c>
      <c r="Y22" s="83">
        <f t="shared" si="1"/>
        <v>1155</v>
      </c>
      <c r="Z22" s="83">
        <f t="shared" si="1"/>
        <v>1230</v>
      </c>
      <c r="AA22" s="83">
        <f t="shared" si="1"/>
        <v>1230</v>
      </c>
      <c r="AB22" s="83">
        <f t="shared" si="1"/>
        <v>1230</v>
      </c>
      <c r="AC22" s="83">
        <f t="shared" si="1"/>
        <v>1350</v>
      </c>
      <c r="AD22" s="83">
        <f t="shared" si="1"/>
        <v>1350</v>
      </c>
      <c r="AE22" s="83">
        <f t="shared" si="1"/>
        <v>1350</v>
      </c>
      <c r="AF22" s="83">
        <f t="shared" si="1"/>
        <v>1350</v>
      </c>
      <c r="AG22" s="83">
        <f t="shared" si="1"/>
        <v>1350</v>
      </c>
      <c r="AH22" s="83">
        <f t="shared" si="1"/>
        <v>1350</v>
      </c>
      <c r="AI22" s="83">
        <f t="shared" si="1"/>
        <v>1350</v>
      </c>
      <c r="AJ22" s="83">
        <f t="shared" si="1"/>
        <v>1350</v>
      </c>
      <c r="AK22" s="85">
        <f t="shared" si="1"/>
        <v>1350</v>
      </c>
      <c r="AL22" s="86"/>
      <c r="AM22" s="59"/>
      <c r="AN22" s="49"/>
      <c r="AO22" s="49"/>
      <c r="AP22" s="49"/>
      <c r="AQ22" s="49"/>
      <c r="AR22" s="51"/>
    </row>
    <row r="23" spans="1:44" ht="12.75">
      <c r="A23" s="160"/>
      <c r="B23" s="23" t="s">
        <v>74</v>
      </c>
      <c r="C23" s="9"/>
      <c r="D23" s="11">
        <f>SUM(I21:T21)</f>
        <v>525</v>
      </c>
      <c r="E23" s="146"/>
      <c r="F23" s="146"/>
      <c r="G23" s="146"/>
      <c r="H23" s="146"/>
      <c r="I23" s="146"/>
      <c r="J23" s="146"/>
      <c r="K23" s="146"/>
      <c r="L23" s="146"/>
      <c r="M23" s="146"/>
      <c r="N23" s="146"/>
      <c r="O23" s="146"/>
      <c r="P23" s="146"/>
      <c r="Q23" s="146"/>
      <c r="R23" s="146"/>
      <c r="S23" s="146"/>
      <c r="T23" s="146"/>
      <c r="U23" s="146"/>
      <c r="V23" s="146"/>
      <c r="W23" s="146"/>
      <c r="X23" s="146"/>
      <c r="Y23" s="146"/>
      <c r="Z23" s="146"/>
      <c r="AA23" s="146"/>
      <c r="AB23" s="146"/>
      <c r="AC23" s="146"/>
      <c r="AD23" s="146"/>
      <c r="AE23" s="146"/>
      <c r="AF23" s="146"/>
      <c r="AG23" s="146"/>
      <c r="AH23" s="146"/>
      <c r="AI23" s="146"/>
      <c r="AJ23" s="146"/>
      <c r="AK23" s="146"/>
      <c r="AL23" s="147"/>
      <c r="AM23" s="18"/>
      <c r="AN23" s="18"/>
      <c r="AO23" s="18"/>
      <c r="AP23" s="18"/>
      <c r="AQ23" s="18"/>
      <c r="AR23" s="18"/>
    </row>
    <row r="24" spans="1:44" ht="13.5" thickBot="1">
      <c r="A24" s="161"/>
      <c r="B24" s="24" t="s">
        <v>75</v>
      </c>
      <c r="C24" s="48"/>
      <c r="D24" s="49">
        <f>SUM(U21:AF21)</f>
        <v>825</v>
      </c>
      <c r="E24" s="148"/>
      <c r="F24" s="148"/>
      <c r="G24" s="148"/>
      <c r="H24" s="148"/>
      <c r="I24" s="148"/>
      <c r="J24" s="148"/>
      <c r="K24" s="148"/>
      <c r="L24" s="148"/>
      <c r="M24" s="148"/>
      <c r="N24" s="148"/>
      <c r="O24" s="148"/>
      <c r="P24" s="148"/>
      <c r="Q24" s="148"/>
      <c r="R24" s="148"/>
      <c r="S24" s="148"/>
      <c r="T24" s="148"/>
      <c r="U24" s="148"/>
      <c r="V24" s="148"/>
      <c r="W24" s="148"/>
      <c r="X24" s="148"/>
      <c r="Y24" s="148"/>
      <c r="Z24" s="148"/>
      <c r="AA24" s="148"/>
      <c r="AB24" s="148"/>
      <c r="AC24" s="148"/>
      <c r="AD24" s="148"/>
      <c r="AE24" s="148"/>
      <c r="AF24" s="148"/>
      <c r="AG24" s="148"/>
      <c r="AH24" s="148"/>
      <c r="AI24" s="148"/>
      <c r="AJ24" s="148"/>
      <c r="AK24" s="148"/>
      <c r="AL24" s="149"/>
      <c r="AM24" s="18"/>
      <c r="AN24" s="18"/>
      <c r="AO24" s="18"/>
      <c r="AP24" s="18"/>
      <c r="AQ24" s="18"/>
      <c r="AR24" s="18"/>
    </row>
    <row r="25" spans="4:44" ht="12.75">
      <c r="D25" s="32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8"/>
      <c r="AJ25" s="18"/>
      <c r="AK25" s="18"/>
      <c r="AL25" s="18"/>
      <c r="AM25" s="15"/>
      <c r="AN25" s="15"/>
      <c r="AO25" s="15"/>
      <c r="AP25" s="15"/>
      <c r="AQ25" s="15"/>
      <c r="AR25" s="15"/>
    </row>
    <row r="26" spans="32:44" ht="13.5" thickBot="1">
      <c r="AF26" s="15">
        <f>SUM(U21:AF21)</f>
        <v>825</v>
      </c>
      <c r="AI26" s="17"/>
      <c r="AJ26" s="17"/>
      <c r="AK26" s="17"/>
      <c r="AL26" s="96"/>
      <c r="AM26" s="15"/>
      <c r="AN26" s="15"/>
      <c r="AO26" s="15"/>
      <c r="AP26" s="15"/>
      <c r="AQ26" s="15"/>
      <c r="AR26" s="15"/>
    </row>
    <row r="27" spans="1:44" ht="12.75">
      <c r="A27" s="159" t="s">
        <v>49</v>
      </c>
      <c r="B27" s="21" t="s">
        <v>22</v>
      </c>
      <c r="C27" s="39"/>
      <c r="D27" s="68"/>
      <c r="E27" s="131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1"/>
      <c r="AH27" s="41"/>
      <c r="AI27" s="41"/>
      <c r="AJ27" s="41"/>
      <c r="AK27" s="56"/>
      <c r="AL27" s="42"/>
      <c r="AM27" s="56"/>
      <c r="AN27" s="41"/>
      <c r="AO27" s="41"/>
      <c r="AP27" s="41"/>
      <c r="AQ27" s="41"/>
      <c r="AR27" s="42"/>
    </row>
    <row r="28" spans="1:44" ht="12.75">
      <c r="A28" s="160"/>
      <c r="B28" s="23" t="s">
        <v>23</v>
      </c>
      <c r="C28" s="9"/>
      <c r="D28" s="67"/>
      <c r="E28" s="57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4"/>
      <c r="V28" s="14"/>
      <c r="W28" s="14"/>
      <c r="X28" s="14"/>
      <c r="Y28" s="14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57"/>
      <c r="AL28" s="43"/>
      <c r="AM28" s="57"/>
      <c r="AN28" s="11"/>
      <c r="AO28" s="11"/>
      <c r="AP28" s="11"/>
      <c r="AQ28" s="11"/>
      <c r="AR28" s="43"/>
    </row>
    <row r="29" spans="1:44" ht="12.75">
      <c r="A29" s="160"/>
      <c r="B29" s="23" t="s">
        <v>45</v>
      </c>
      <c r="C29" s="9"/>
      <c r="D29" s="67"/>
      <c r="E29" s="57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4"/>
      <c r="X29" s="14"/>
      <c r="Y29" s="14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57"/>
      <c r="AL29" s="43"/>
      <c r="AM29" s="57"/>
      <c r="AN29" s="11"/>
      <c r="AO29" s="11"/>
      <c r="AP29" s="11"/>
      <c r="AQ29" s="11"/>
      <c r="AR29" s="43"/>
    </row>
    <row r="30" spans="1:44" ht="12.75">
      <c r="A30" s="160"/>
      <c r="B30" s="23" t="s">
        <v>39</v>
      </c>
      <c r="C30" s="9"/>
      <c r="D30" s="67"/>
      <c r="E30" s="57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4"/>
      <c r="X30" s="14"/>
      <c r="Y30" s="14"/>
      <c r="Z30" s="14"/>
      <c r="AA30" s="14"/>
      <c r="AB30" s="14"/>
      <c r="AC30" s="11"/>
      <c r="AD30" s="11"/>
      <c r="AE30" s="11"/>
      <c r="AF30" s="11"/>
      <c r="AG30" s="11"/>
      <c r="AH30" s="11"/>
      <c r="AI30" s="11"/>
      <c r="AJ30" s="11"/>
      <c r="AK30" s="57"/>
      <c r="AL30" s="43"/>
      <c r="AM30" s="57"/>
      <c r="AN30" s="11"/>
      <c r="AO30" s="11"/>
      <c r="AP30" s="11"/>
      <c r="AQ30" s="11"/>
      <c r="AR30" s="43"/>
    </row>
    <row r="31" spans="1:44" ht="12.75">
      <c r="A31" s="160"/>
      <c r="B31" s="23" t="s">
        <v>24</v>
      </c>
      <c r="C31" s="9"/>
      <c r="D31" s="67"/>
      <c r="E31" s="57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4"/>
      <c r="AB31" s="11"/>
      <c r="AC31" s="11"/>
      <c r="AD31" s="11"/>
      <c r="AE31" s="11"/>
      <c r="AF31" s="11"/>
      <c r="AG31" s="11"/>
      <c r="AH31" s="11"/>
      <c r="AI31" s="11"/>
      <c r="AJ31" s="11"/>
      <c r="AK31" s="57"/>
      <c r="AL31" s="43"/>
      <c r="AM31" s="57"/>
      <c r="AN31" s="11"/>
      <c r="AO31" s="11"/>
      <c r="AP31" s="11"/>
      <c r="AQ31" s="11"/>
      <c r="AR31" s="43"/>
    </row>
    <row r="32" spans="1:44" ht="12.75">
      <c r="A32" s="160"/>
      <c r="B32" s="23" t="s">
        <v>44</v>
      </c>
      <c r="C32" s="9"/>
      <c r="D32" s="67"/>
      <c r="E32" s="57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83"/>
      <c r="AH32" s="84"/>
      <c r="AI32" s="83"/>
      <c r="AJ32" s="84"/>
      <c r="AK32" s="85"/>
      <c r="AL32" s="86"/>
      <c r="AM32" s="85"/>
      <c r="AN32" s="83"/>
      <c r="AO32" s="83"/>
      <c r="AP32" s="83"/>
      <c r="AQ32" s="83"/>
      <c r="AR32" s="86"/>
    </row>
    <row r="33" spans="1:44" ht="12.75">
      <c r="A33" s="160"/>
      <c r="B33" s="23" t="s">
        <v>18</v>
      </c>
      <c r="C33" s="9"/>
      <c r="D33" s="87"/>
      <c r="E33" s="57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5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43"/>
      <c r="AM33" s="57"/>
      <c r="AN33" s="11"/>
      <c r="AO33" s="11"/>
      <c r="AP33" s="11"/>
      <c r="AQ33" s="11"/>
      <c r="AR33" s="43"/>
    </row>
    <row r="34" spans="1:44" ht="12.75">
      <c r="A34" s="160"/>
      <c r="B34" s="23" t="s">
        <v>40</v>
      </c>
      <c r="C34" s="9"/>
      <c r="D34" s="67">
        <f>525000*-1</f>
        <v>-525000</v>
      </c>
      <c r="E34" s="57"/>
      <c r="F34" s="11"/>
      <c r="G34" s="11"/>
      <c r="H34" s="11"/>
      <c r="I34" s="11"/>
      <c r="J34" s="11"/>
      <c r="L34" s="11"/>
      <c r="M34" s="11"/>
      <c r="N34" s="11"/>
      <c r="O34" s="11"/>
      <c r="P34" s="11"/>
      <c r="Q34" s="16">
        <f>D34/1000</f>
        <v>-525</v>
      </c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57"/>
      <c r="AL34" s="43"/>
      <c r="AM34" s="57"/>
      <c r="AN34" s="11"/>
      <c r="AO34" s="11"/>
      <c r="AP34" s="11"/>
      <c r="AQ34" s="11"/>
      <c r="AR34" s="43"/>
    </row>
    <row r="35" spans="1:45" ht="12.75">
      <c r="A35" s="160"/>
      <c r="B35" s="23" t="s">
        <v>41</v>
      </c>
      <c r="C35" s="9"/>
      <c r="D35" s="67">
        <f>800000*-1</f>
        <v>-800000</v>
      </c>
      <c r="E35" s="57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6">
        <f>D35/1000</f>
        <v>-800</v>
      </c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1"/>
      <c r="AJ35" s="11"/>
      <c r="AK35" s="57"/>
      <c r="AL35" s="43"/>
      <c r="AM35" s="57"/>
      <c r="AN35" s="11"/>
      <c r="AO35" s="11"/>
      <c r="AP35" s="11"/>
      <c r="AQ35" s="11"/>
      <c r="AR35" s="43"/>
      <c r="AS35" s="15"/>
    </row>
    <row r="36" spans="1:45" ht="12.75">
      <c r="A36" s="160"/>
      <c r="B36" s="23" t="s">
        <v>42</v>
      </c>
      <c r="C36" s="9"/>
      <c r="D36" s="67">
        <f>1500000*-1</f>
        <v>-1500000</v>
      </c>
      <c r="E36" s="57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6">
        <f>D36/1000</f>
        <v>-1500</v>
      </c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25"/>
      <c r="AL36" s="126"/>
      <c r="AM36" s="125"/>
      <c r="AN36" s="14"/>
      <c r="AO36" s="14"/>
      <c r="AP36" s="14"/>
      <c r="AQ36" s="14"/>
      <c r="AR36" s="126"/>
      <c r="AS36" s="15"/>
    </row>
    <row r="37" spans="1:45" ht="12.75">
      <c r="A37" s="160"/>
      <c r="B37" s="23" t="s">
        <v>60</v>
      </c>
      <c r="C37" s="9"/>
      <c r="D37" s="67">
        <v>-15000</v>
      </c>
      <c r="E37" s="57"/>
      <c r="F37" s="11"/>
      <c r="G37" s="11"/>
      <c r="H37" s="11"/>
      <c r="I37" s="11"/>
      <c r="J37" s="11"/>
      <c r="K37" s="11"/>
      <c r="L37" s="13">
        <v>-15</v>
      </c>
      <c r="M37" s="11"/>
      <c r="N37" s="11"/>
      <c r="O37" s="11"/>
      <c r="P37" s="11"/>
      <c r="Q37" s="11"/>
      <c r="R37" s="11"/>
      <c r="S37" s="11"/>
      <c r="T37" s="11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27"/>
      <c r="AH37" s="14"/>
      <c r="AI37" s="14"/>
      <c r="AJ37" s="14"/>
      <c r="AK37" s="125"/>
      <c r="AL37" s="126"/>
      <c r="AM37" s="125"/>
      <c r="AN37" s="14"/>
      <c r="AO37" s="14"/>
      <c r="AP37" s="14"/>
      <c r="AQ37" s="14"/>
      <c r="AR37" s="126"/>
      <c r="AS37" s="15"/>
    </row>
    <row r="38" spans="1:44" ht="12.75">
      <c r="A38" s="160"/>
      <c r="B38" s="23"/>
      <c r="C38" s="9"/>
      <c r="D38" s="67"/>
      <c r="E38" s="57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4"/>
      <c r="V38" s="14"/>
      <c r="W38" s="14"/>
      <c r="X38" s="14"/>
      <c r="Y38" s="14"/>
      <c r="AA38" s="14"/>
      <c r="AB38" s="14"/>
      <c r="AC38" s="14"/>
      <c r="AD38" s="14"/>
      <c r="AE38" s="14"/>
      <c r="AF38" s="81"/>
      <c r="AG38" s="9"/>
      <c r="AH38" s="81"/>
      <c r="AI38" s="81"/>
      <c r="AJ38" s="81"/>
      <c r="AK38" s="81"/>
      <c r="AL38" s="82"/>
      <c r="AM38" s="132"/>
      <c r="AN38" s="81"/>
      <c r="AO38" s="81"/>
      <c r="AP38" s="81"/>
      <c r="AQ38" s="81"/>
      <c r="AR38" s="71"/>
    </row>
    <row r="39" spans="1:44" ht="12.75">
      <c r="A39" s="160"/>
      <c r="B39" s="46" t="s">
        <v>46</v>
      </c>
      <c r="C39" s="37"/>
      <c r="D39" s="69">
        <f aca="true" t="shared" si="2" ref="D39:AK39">SUM(D27:D38)</f>
        <v>-2840000</v>
      </c>
      <c r="E39" s="58">
        <f t="shared" si="2"/>
        <v>0</v>
      </c>
      <c r="F39" s="36">
        <f t="shared" si="2"/>
        <v>0</v>
      </c>
      <c r="G39" s="36">
        <f t="shared" si="2"/>
        <v>0</v>
      </c>
      <c r="H39" s="36">
        <f t="shared" si="2"/>
        <v>0</v>
      </c>
      <c r="I39" s="36">
        <f t="shared" si="2"/>
        <v>0</v>
      </c>
      <c r="J39" s="36">
        <f t="shared" si="2"/>
        <v>0</v>
      </c>
      <c r="K39" s="36">
        <f t="shared" si="2"/>
        <v>0</v>
      </c>
      <c r="L39" s="36">
        <f t="shared" si="2"/>
        <v>-15</v>
      </c>
      <c r="M39" s="36">
        <f t="shared" si="2"/>
        <v>0</v>
      </c>
      <c r="N39" s="36">
        <f t="shared" si="2"/>
        <v>0</v>
      </c>
      <c r="O39" s="36">
        <f t="shared" si="2"/>
        <v>0</v>
      </c>
      <c r="P39" s="36">
        <f t="shared" si="2"/>
        <v>0</v>
      </c>
      <c r="Q39" s="36">
        <f t="shared" si="2"/>
        <v>-525</v>
      </c>
      <c r="R39" s="36">
        <f t="shared" si="2"/>
        <v>0</v>
      </c>
      <c r="S39" s="36">
        <f t="shared" si="2"/>
        <v>0</v>
      </c>
      <c r="T39" s="36">
        <f t="shared" si="2"/>
        <v>0</v>
      </c>
      <c r="U39" s="38">
        <f t="shared" si="2"/>
        <v>-2300</v>
      </c>
      <c r="V39" s="38">
        <f t="shared" si="2"/>
        <v>0</v>
      </c>
      <c r="W39" s="38">
        <f t="shared" si="2"/>
        <v>0</v>
      </c>
      <c r="X39" s="38">
        <f t="shared" si="2"/>
        <v>0</v>
      </c>
      <c r="Y39" s="38">
        <f t="shared" si="2"/>
        <v>0</v>
      </c>
      <c r="Z39" s="38">
        <f t="shared" si="2"/>
        <v>0</v>
      </c>
      <c r="AA39" s="38">
        <f t="shared" si="2"/>
        <v>0</v>
      </c>
      <c r="AB39" s="38">
        <f t="shared" si="2"/>
        <v>0</v>
      </c>
      <c r="AC39" s="38">
        <f t="shared" si="2"/>
        <v>0</v>
      </c>
      <c r="AD39" s="38">
        <f t="shared" si="2"/>
        <v>0</v>
      </c>
      <c r="AE39" s="38">
        <f t="shared" si="2"/>
        <v>0</v>
      </c>
      <c r="AF39" s="38">
        <f t="shared" si="2"/>
        <v>0</v>
      </c>
      <c r="AG39" s="38">
        <f t="shared" si="2"/>
        <v>0</v>
      </c>
      <c r="AH39" s="38">
        <f t="shared" si="2"/>
        <v>0</v>
      </c>
      <c r="AI39" s="38">
        <f t="shared" si="2"/>
        <v>0</v>
      </c>
      <c r="AJ39" s="38">
        <f t="shared" si="2"/>
        <v>0</v>
      </c>
      <c r="AK39" s="76">
        <f t="shared" si="2"/>
        <v>0</v>
      </c>
      <c r="AL39" s="47"/>
      <c r="AM39" s="58"/>
      <c r="AN39" s="36"/>
      <c r="AO39" s="36"/>
      <c r="AP39" s="36"/>
      <c r="AQ39" s="36"/>
      <c r="AR39" s="47"/>
    </row>
    <row r="40" spans="1:44" ht="13.5" thickBot="1">
      <c r="A40" s="161"/>
      <c r="B40" s="24" t="s">
        <v>51</v>
      </c>
      <c r="C40" s="48"/>
      <c r="D40" s="64"/>
      <c r="E40" s="59">
        <f>E39</f>
        <v>0</v>
      </c>
      <c r="F40" s="49">
        <f aca="true" t="shared" si="3" ref="F40:AK40">E40+F39</f>
        <v>0</v>
      </c>
      <c r="G40" s="49">
        <f t="shared" si="3"/>
        <v>0</v>
      </c>
      <c r="H40" s="49">
        <f t="shared" si="3"/>
        <v>0</v>
      </c>
      <c r="I40" s="49">
        <f t="shared" si="3"/>
        <v>0</v>
      </c>
      <c r="J40" s="49">
        <f t="shared" si="3"/>
        <v>0</v>
      </c>
      <c r="K40" s="49">
        <f t="shared" si="3"/>
        <v>0</v>
      </c>
      <c r="L40" s="49">
        <f t="shared" si="3"/>
        <v>-15</v>
      </c>
      <c r="M40" s="49">
        <f t="shared" si="3"/>
        <v>-15</v>
      </c>
      <c r="N40" s="49">
        <f t="shared" si="3"/>
        <v>-15</v>
      </c>
      <c r="O40" s="49">
        <f t="shared" si="3"/>
        <v>-15</v>
      </c>
      <c r="P40" s="49">
        <f t="shared" si="3"/>
        <v>-15</v>
      </c>
      <c r="Q40" s="49">
        <f t="shared" si="3"/>
        <v>-540</v>
      </c>
      <c r="R40" s="49">
        <f t="shared" si="3"/>
        <v>-540</v>
      </c>
      <c r="S40" s="49">
        <f t="shared" si="3"/>
        <v>-540</v>
      </c>
      <c r="T40" s="49">
        <f t="shared" si="3"/>
        <v>-540</v>
      </c>
      <c r="U40" s="50">
        <f t="shared" si="3"/>
        <v>-2840</v>
      </c>
      <c r="V40" s="50">
        <f t="shared" si="3"/>
        <v>-2840</v>
      </c>
      <c r="W40" s="50">
        <f t="shared" si="3"/>
        <v>-2840</v>
      </c>
      <c r="X40" s="50">
        <f t="shared" si="3"/>
        <v>-2840</v>
      </c>
      <c r="Y40" s="50">
        <f t="shared" si="3"/>
        <v>-2840</v>
      </c>
      <c r="Z40" s="50">
        <f t="shared" si="3"/>
        <v>-2840</v>
      </c>
      <c r="AA40" s="50">
        <f t="shared" si="3"/>
        <v>-2840</v>
      </c>
      <c r="AB40" s="50">
        <f t="shared" si="3"/>
        <v>-2840</v>
      </c>
      <c r="AC40" s="50">
        <f t="shared" si="3"/>
        <v>-2840</v>
      </c>
      <c r="AD40" s="50">
        <f t="shared" si="3"/>
        <v>-2840</v>
      </c>
      <c r="AE40" s="50">
        <f t="shared" si="3"/>
        <v>-2840</v>
      </c>
      <c r="AF40" s="50">
        <f t="shared" si="3"/>
        <v>-2840</v>
      </c>
      <c r="AG40" s="50">
        <f t="shared" si="3"/>
        <v>-2840</v>
      </c>
      <c r="AH40" s="50">
        <f t="shared" si="3"/>
        <v>-2840</v>
      </c>
      <c r="AI40" s="50">
        <f t="shared" si="3"/>
        <v>-2840</v>
      </c>
      <c r="AJ40" s="50">
        <f t="shared" si="3"/>
        <v>-2840</v>
      </c>
      <c r="AK40" s="77">
        <f t="shared" si="3"/>
        <v>-2840</v>
      </c>
      <c r="AL40" s="51"/>
      <c r="AM40" s="59"/>
      <c r="AN40" s="49"/>
      <c r="AO40" s="49"/>
      <c r="AP40" s="49"/>
      <c r="AQ40" s="49"/>
      <c r="AR40" s="51"/>
    </row>
    <row r="41" spans="4:44" s="17" customFormat="1" ht="13.5" thickBot="1">
      <c r="D41" s="33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39"/>
      <c r="AM41" s="73"/>
      <c r="AN41" s="18"/>
      <c r="AO41" s="18"/>
      <c r="AP41" s="18"/>
      <c r="AQ41" s="18"/>
      <c r="AR41" s="45"/>
    </row>
    <row r="42" spans="2:44" ht="12.75">
      <c r="B42" s="90" t="s">
        <v>64</v>
      </c>
      <c r="C42" s="39"/>
      <c r="D42" s="91">
        <f aca="true" t="shared" si="4" ref="D42:AK42">D21+D39</f>
        <v>-1490000</v>
      </c>
      <c r="E42" s="92">
        <f t="shared" si="4"/>
        <v>0</v>
      </c>
      <c r="F42" s="93">
        <f t="shared" si="4"/>
        <v>0</v>
      </c>
      <c r="G42" s="93">
        <f t="shared" si="4"/>
        <v>0</v>
      </c>
      <c r="H42" s="93">
        <f t="shared" si="4"/>
        <v>0</v>
      </c>
      <c r="I42" s="93">
        <f t="shared" si="4"/>
        <v>0</v>
      </c>
      <c r="J42" s="93">
        <f t="shared" si="4"/>
        <v>0</v>
      </c>
      <c r="K42" s="93">
        <f t="shared" si="4"/>
        <v>0</v>
      </c>
      <c r="L42" s="93">
        <f t="shared" si="4"/>
        <v>30</v>
      </c>
      <c r="M42" s="93">
        <f t="shared" si="4"/>
        <v>0</v>
      </c>
      <c r="N42" s="93">
        <f t="shared" si="4"/>
        <v>0</v>
      </c>
      <c r="O42" s="93">
        <f t="shared" si="4"/>
        <v>0</v>
      </c>
      <c r="P42" s="93">
        <f t="shared" si="4"/>
        <v>0</v>
      </c>
      <c r="Q42" s="93">
        <f t="shared" si="4"/>
        <v>-441</v>
      </c>
      <c r="R42" s="93">
        <f t="shared" si="4"/>
        <v>28</v>
      </c>
      <c r="S42" s="93">
        <f t="shared" si="4"/>
        <v>161</v>
      </c>
      <c r="T42" s="93">
        <f t="shared" si="4"/>
        <v>207</v>
      </c>
      <c r="U42" s="94">
        <f t="shared" si="4"/>
        <v>-2168</v>
      </c>
      <c r="V42" s="94">
        <f t="shared" si="4"/>
        <v>310</v>
      </c>
      <c r="W42" s="94">
        <f t="shared" si="4"/>
        <v>40</v>
      </c>
      <c r="X42" s="94">
        <f t="shared" si="4"/>
        <v>87</v>
      </c>
      <c r="Y42" s="94">
        <f t="shared" si="4"/>
        <v>61</v>
      </c>
      <c r="Z42" s="94">
        <f t="shared" si="4"/>
        <v>75</v>
      </c>
      <c r="AA42" s="94">
        <f t="shared" si="4"/>
        <v>0</v>
      </c>
      <c r="AB42" s="94">
        <f t="shared" si="4"/>
        <v>0</v>
      </c>
      <c r="AC42" s="94">
        <f t="shared" si="4"/>
        <v>120</v>
      </c>
      <c r="AD42" s="94">
        <f t="shared" si="4"/>
        <v>0</v>
      </c>
      <c r="AE42" s="94">
        <f t="shared" si="4"/>
        <v>0</v>
      </c>
      <c r="AF42" s="94">
        <f t="shared" si="4"/>
        <v>0</v>
      </c>
      <c r="AG42" s="94">
        <f t="shared" si="4"/>
        <v>0</v>
      </c>
      <c r="AH42" s="94">
        <f t="shared" si="4"/>
        <v>0</v>
      </c>
      <c r="AI42" s="94">
        <f t="shared" si="4"/>
        <v>0</v>
      </c>
      <c r="AJ42" s="94">
        <f t="shared" si="4"/>
        <v>0</v>
      </c>
      <c r="AK42" s="94">
        <f t="shared" si="4"/>
        <v>0</v>
      </c>
      <c r="AL42" s="95"/>
      <c r="AM42" s="134"/>
      <c r="AN42" s="94"/>
      <c r="AO42" s="94"/>
      <c r="AP42" s="94"/>
      <c r="AQ42" s="94"/>
      <c r="AR42" s="95"/>
    </row>
    <row r="43" spans="2:44" ht="13.5" thickBot="1">
      <c r="B43" s="100" t="s">
        <v>65</v>
      </c>
      <c r="C43" s="48"/>
      <c r="D43" s="98"/>
      <c r="E43" s="99">
        <f aca="true" t="shared" si="5" ref="E43:AK43">E22+E40</f>
        <v>0</v>
      </c>
      <c r="F43" s="49">
        <f t="shared" si="5"/>
        <v>0</v>
      </c>
      <c r="G43" s="49">
        <f t="shared" si="5"/>
        <v>0</v>
      </c>
      <c r="H43" s="49">
        <f t="shared" si="5"/>
        <v>0</v>
      </c>
      <c r="I43" s="49">
        <f t="shared" si="5"/>
        <v>0</v>
      </c>
      <c r="J43" s="49">
        <f t="shared" si="5"/>
        <v>0</v>
      </c>
      <c r="K43" s="49">
        <f t="shared" si="5"/>
        <v>0</v>
      </c>
      <c r="L43" s="49">
        <f t="shared" si="5"/>
        <v>30</v>
      </c>
      <c r="M43" s="49">
        <f t="shared" si="5"/>
        <v>30</v>
      </c>
      <c r="N43" s="49">
        <f t="shared" si="5"/>
        <v>30</v>
      </c>
      <c r="O43" s="49">
        <f t="shared" si="5"/>
        <v>30</v>
      </c>
      <c r="P43" s="49">
        <f t="shared" si="5"/>
        <v>30</v>
      </c>
      <c r="Q43" s="49">
        <f t="shared" si="5"/>
        <v>-411</v>
      </c>
      <c r="R43" s="49">
        <f t="shared" si="5"/>
        <v>-383</v>
      </c>
      <c r="S43" s="49">
        <f t="shared" si="5"/>
        <v>-222</v>
      </c>
      <c r="T43" s="49">
        <f t="shared" si="5"/>
        <v>-15</v>
      </c>
      <c r="U43" s="49">
        <f t="shared" si="5"/>
        <v>-2183</v>
      </c>
      <c r="V43" s="49">
        <f t="shared" si="5"/>
        <v>-1873</v>
      </c>
      <c r="W43" s="49">
        <f t="shared" si="5"/>
        <v>-1833</v>
      </c>
      <c r="X43" s="49">
        <f t="shared" si="5"/>
        <v>-1746</v>
      </c>
      <c r="Y43" s="49">
        <f t="shared" si="5"/>
        <v>-1685</v>
      </c>
      <c r="Z43" s="49">
        <f t="shared" si="5"/>
        <v>-1610</v>
      </c>
      <c r="AA43" s="49">
        <f t="shared" si="5"/>
        <v>-1610</v>
      </c>
      <c r="AB43" s="49">
        <f t="shared" si="5"/>
        <v>-1610</v>
      </c>
      <c r="AC43" s="49">
        <f t="shared" si="5"/>
        <v>-1490</v>
      </c>
      <c r="AD43" s="49">
        <f t="shared" si="5"/>
        <v>-1490</v>
      </c>
      <c r="AE43" s="49">
        <f t="shared" si="5"/>
        <v>-1490</v>
      </c>
      <c r="AF43" s="49">
        <f t="shared" si="5"/>
        <v>-1490</v>
      </c>
      <c r="AG43" s="49">
        <f t="shared" si="5"/>
        <v>-1490</v>
      </c>
      <c r="AH43" s="49">
        <f t="shared" si="5"/>
        <v>-1490</v>
      </c>
      <c r="AI43" s="49">
        <f t="shared" si="5"/>
        <v>-1490</v>
      </c>
      <c r="AJ43" s="49">
        <f t="shared" si="5"/>
        <v>-1490</v>
      </c>
      <c r="AK43" s="49">
        <f t="shared" si="5"/>
        <v>-1490</v>
      </c>
      <c r="AL43" s="51"/>
      <c r="AM43" s="59"/>
      <c r="AN43" s="49"/>
      <c r="AO43" s="49"/>
      <c r="AP43" s="49"/>
      <c r="AQ43" s="49"/>
      <c r="AR43" s="97"/>
    </row>
    <row r="44" spans="4:44" ht="13.5" thickBot="1">
      <c r="D44" s="3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79"/>
      <c r="AJ44" s="79"/>
      <c r="AK44" s="78"/>
      <c r="AL44" s="140"/>
      <c r="AM44" s="17"/>
      <c r="AN44" s="17"/>
      <c r="AO44" s="17"/>
      <c r="AP44" s="17"/>
      <c r="AQ44" s="17"/>
      <c r="AR44" s="74"/>
    </row>
    <row r="45" spans="2:44" ht="12.75">
      <c r="B45" s="90" t="s">
        <v>43</v>
      </c>
      <c r="C45" s="102"/>
      <c r="D45" s="91">
        <f>SUM(F45:AR45)*1000</f>
        <v>-328000</v>
      </c>
      <c r="E45" s="109">
        <f aca="true" t="shared" si="6" ref="E45:AF45">ROUND(E43*$C$47/12,0)</f>
        <v>0</v>
      </c>
      <c r="F45" s="110">
        <f t="shared" si="6"/>
        <v>0</v>
      </c>
      <c r="G45" s="110">
        <f t="shared" si="6"/>
        <v>0</v>
      </c>
      <c r="H45" s="110">
        <f t="shared" si="6"/>
        <v>0</v>
      </c>
      <c r="I45" s="110">
        <f t="shared" si="6"/>
        <v>0</v>
      </c>
      <c r="J45" s="110">
        <f t="shared" si="6"/>
        <v>0</v>
      </c>
      <c r="K45" s="110">
        <f t="shared" si="6"/>
        <v>0</v>
      </c>
      <c r="L45" s="110">
        <f t="shared" si="6"/>
        <v>0</v>
      </c>
      <c r="M45" s="110">
        <f t="shared" si="6"/>
        <v>0</v>
      </c>
      <c r="N45" s="110">
        <f t="shared" si="6"/>
        <v>0</v>
      </c>
      <c r="O45" s="110">
        <f t="shared" si="6"/>
        <v>0</v>
      </c>
      <c r="P45" s="110">
        <f t="shared" si="6"/>
        <v>0</v>
      </c>
      <c r="Q45" s="110">
        <f t="shared" si="6"/>
        <v>-2</v>
      </c>
      <c r="R45" s="110">
        <f t="shared" si="6"/>
        <v>-2</v>
      </c>
      <c r="S45" s="110">
        <f t="shared" si="6"/>
        <v>-1</v>
      </c>
      <c r="T45" s="110">
        <f t="shared" si="6"/>
        <v>0</v>
      </c>
      <c r="U45" s="110">
        <f t="shared" si="6"/>
        <v>-11</v>
      </c>
      <c r="V45" s="110">
        <f t="shared" si="6"/>
        <v>-9</v>
      </c>
      <c r="W45" s="110">
        <f t="shared" si="6"/>
        <v>-9</v>
      </c>
      <c r="X45" s="110">
        <f t="shared" si="6"/>
        <v>-9</v>
      </c>
      <c r="Y45" s="110">
        <f t="shared" si="6"/>
        <v>-8</v>
      </c>
      <c r="Z45" s="110">
        <f t="shared" si="6"/>
        <v>-8</v>
      </c>
      <c r="AA45" s="110">
        <f t="shared" si="6"/>
        <v>-8</v>
      </c>
      <c r="AB45" s="110">
        <f t="shared" si="6"/>
        <v>-8</v>
      </c>
      <c r="AC45" s="110">
        <f t="shared" si="6"/>
        <v>-7</v>
      </c>
      <c r="AD45" s="110">
        <f t="shared" si="6"/>
        <v>-7</v>
      </c>
      <c r="AE45" s="110">
        <f t="shared" si="6"/>
        <v>-7</v>
      </c>
      <c r="AF45" s="110">
        <f t="shared" si="6"/>
        <v>-7</v>
      </c>
      <c r="AG45" s="110">
        <f>ROUND(AG43*$C$47*6/12,0)</f>
        <v>-45</v>
      </c>
      <c r="AH45" s="110">
        <f>ROUND(AH43*$C$47*6/12,0)</f>
        <v>-45</v>
      </c>
      <c r="AI45" s="110">
        <f>ROUND(AI43*$C$47*6/12,0)</f>
        <v>-45</v>
      </c>
      <c r="AJ45" s="110">
        <f>ROUND(AJ43*$C$47*6/12,0)</f>
        <v>-45</v>
      </c>
      <c r="AK45" s="110">
        <f>ROUND(AK43*$C$47*6/12,0)</f>
        <v>-45</v>
      </c>
      <c r="AL45" s="111"/>
      <c r="AM45" s="135"/>
      <c r="AN45" s="110"/>
      <c r="AO45" s="110"/>
      <c r="AP45" s="110"/>
      <c r="AQ45" s="110"/>
      <c r="AR45" s="111"/>
    </row>
    <row r="46" spans="2:44" s="101" customFormat="1" ht="13.5" thickBot="1">
      <c r="B46" s="103" t="s">
        <v>66</v>
      </c>
      <c r="C46" s="104"/>
      <c r="D46" s="105"/>
      <c r="E46" s="106">
        <f>ROUND(E45,0)</f>
        <v>0</v>
      </c>
      <c r="F46" s="107">
        <f>ROUND(SUM($E$45:F45),0)</f>
        <v>0</v>
      </c>
      <c r="G46" s="107">
        <f>ROUND(SUM($E$45:G45),0)</f>
        <v>0</v>
      </c>
      <c r="H46" s="107">
        <f>ROUND(SUM($E$45:H45),0)</f>
        <v>0</v>
      </c>
      <c r="I46" s="107">
        <f>ROUND(SUM($E$45:I45),0)</f>
        <v>0</v>
      </c>
      <c r="J46" s="107">
        <f>ROUND(SUM($E$45:J45),0)</f>
        <v>0</v>
      </c>
      <c r="K46" s="107">
        <f>ROUND(SUM($E$45:K45),0)</f>
        <v>0</v>
      </c>
      <c r="L46" s="107">
        <f>ROUND(SUM($E$45:L45),0)</f>
        <v>0</v>
      </c>
      <c r="M46" s="107">
        <f>ROUND(SUM($E$45:M45),0)</f>
        <v>0</v>
      </c>
      <c r="N46" s="107">
        <f>ROUND(SUM($E$45:N45),0)</f>
        <v>0</v>
      </c>
      <c r="O46" s="107">
        <f>ROUND(SUM($E$45:O45),0)</f>
        <v>0</v>
      </c>
      <c r="P46" s="107">
        <f>ROUND(SUM($E$45:P45),0)</f>
        <v>0</v>
      </c>
      <c r="Q46" s="107">
        <f>ROUND(SUM($E$45:Q45),0)</f>
        <v>-2</v>
      </c>
      <c r="R46" s="107">
        <f>ROUND(SUM($E$45:R45),0)</f>
        <v>-4</v>
      </c>
      <c r="S46" s="107">
        <f>ROUND(SUM($E$45:S45),0)</f>
        <v>-5</v>
      </c>
      <c r="T46" s="107">
        <f>ROUND(SUM($E$45:T45),0)</f>
        <v>-5</v>
      </c>
      <c r="U46" s="107">
        <f>ROUND(SUM($E$45:U45),0)</f>
        <v>-16</v>
      </c>
      <c r="V46" s="107">
        <f>ROUND(SUM($E$45:V45),0)</f>
        <v>-25</v>
      </c>
      <c r="W46" s="107">
        <f>ROUND(SUM($E$45:W45),0)</f>
        <v>-34</v>
      </c>
      <c r="X46" s="107">
        <f>ROUND(SUM($E$45:X45),0)</f>
        <v>-43</v>
      </c>
      <c r="Y46" s="107">
        <f>ROUND(SUM($E$45:Y45),0)</f>
        <v>-51</v>
      </c>
      <c r="Z46" s="107">
        <f>ROUND(SUM($E$45:Z45),0)</f>
        <v>-59</v>
      </c>
      <c r="AA46" s="107">
        <f>ROUND(SUM($E$45:AA45),0)</f>
        <v>-67</v>
      </c>
      <c r="AB46" s="107">
        <f>ROUND(SUM($E$45:AB45),0)</f>
        <v>-75</v>
      </c>
      <c r="AC46" s="107">
        <f>ROUND(SUM($E$45:AC45),0)</f>
        <v>-82</v>
      </c>
      <c r="AD46" s="107">
        <f>ROUND(SUM($E$45:AD45),0)</f>
        <v>-89</v>
      </c>
      <c r="AE46" s="107">
        <f>ROUND(SUM($E$45:AE45),0)</f>
        <v>-96</v>
      </c>
      <c r="AF46" s="107">
        <f>ROUND(SUM($E$45:AF45),0)</f>
        <v>-103</v>
      </c>
      <c r="AG46" s="107">
        <f>ROUND(SUM($E$45:AG45),0)</f>
        <v>-148</v>
      </c>
      <c r="AH46" s="107">
        <f>ROUND(SUM($E$45:AH45),0)</f>
        <v>-193</v>
      </c>
      <c r="AI46" s="107">
        <f>ROUND(SUM($E$45:AI45),0)</f>
        <v>-238</v>
      </c>
      <c r="AJ46" s="107">
        <f>ROUND(SUM($E$45:AJ45),0)</f>
        <v>-283</v>
      </c>
      <c r="AK46" s="107">
        <f>ROUND(SUM($E$45:AK45),0)</f>
        <v>-328</v>
      </c>
      <c r="AL46" s="108"/>
      <c r="AM46" s="136"/>
      <c r="AN46" s="107"/>
      <c r="AO46" s="107"/>
      <c r="AP46" s="107"/>
      <c r="AQ46" s="107"/>
      <c r="AR46" s="108"/>
    </row>
    <row r="47" spans="2:38" ht="12.75">
      <c r="B47" s="34" t="s">
        <v>68</v>
      </c>
      <c r="C47" s="65">
        <v>0.06</v>
      </c>
      <c r="D47" s="32"/>
      <c r="AL47" s="141"/>
    </row>
    <row r="48" spans="2:38" ht="13.5" thickBot="1">
      <c r="B48" s="34"/>
      <c r="C48" s="65"/>
      <c r="D48" s="32"/>
      <c r="AL48" s="96"/>
    </row>
    <row r="49" spans="2:44" ht="12.75">
      <c r="B49" s="118" t="s">
        <v>61</v>
      </c>
      <c r="C49" s="119"/>
      <c r="D49" s="143">
        <f aca="true" t="shared" si="7" ref="D49:AK49">D42+D45</f>
        <v>-1818000</v>
      </c>
      <c r="E49" s="112">
        <f t="shared" si="7"/>
        <v>0</v>
      </c>
      <c r="F49" s="113">
        <f t="shared" si="7"/>
        <v>0</v>
      </c>
      <c r="G49" s="114">
        <f t="shared" si="7"/>
        <v>0</v>
      </c>
      <c r="H49" s="113">
        <f t="shared" si="7"/>
        <v>0</v>
      </c>
      <c r="I49" s="113">
        <f t="shared" si="7"/>
        <v>0</v>
      </c>
      <c r="J49" s="113">
        <f t="shared" si="7"/>
        <v>0</v>
      </c>
      <c r="K49" s="113">
        <f t="shared" si="7"/>
        <v>0</v>
      </c>
      <c r="L49" s="113">
        <f t="shared" si="7"/>
        <v>30</v>
      </c>
      <c r="M49" s="113">
        <f t="shared" si="7"/>
        <v>0</v>
      </c>
      <c r="N49" s="113">
        <f t="shared" si="7"/>
        <v>0</v>
      </c>
      <c r="O49" s="113">
        <f t="shared" si="7"/>
        <v>0</v>
      </c>
      <c r="P49" s="113">
        <f t="shared" si="7"/>
        <v>0</v>
      </c>
      <c r="Q49" s="113">
        <f t="shared" si="7"/>
        <v>-443</v>
      </c>
      <c r="R49" s="113">
        <f t="shared" si="7"/>
        <v>26</v>
      </c>
      <c r="S49" s="113">
        <f t="shared" si="7"/>
        <v>160</v>
      </c>
      <c r="T49" s="113">
        <f t="shared" si="7"/>
        <v>207</v>
      </c>
      <c r="U49" s="113">
        <f t="shared" si="7"/>
        <v>-2179</v>
      </c>
      <c r="V49" s="113">
        <f t="shared" si="7"/>
        <v>301</v>
      </c>
      <c r="W49" s="113">
        <f t="shared" si="7"/>
        <v>31</v>
      </c>
      <c r="X49" s="113">
        <f t="shared" si="7"/>
        <v>78</v>
      </c>
      <c r="Y49" s="113">
        <f t="shared" si="7"/>
        <v>53</v>
      </c>
      <c r="Z49" s="113">
        <f t="shared" si="7"/>
        <v>67</v>
      </c>
      <c r="AA49" s="113">
        <f t="shared" si="7"/>
        <v>-8</v>
      </c>
      <c r="AB49" s="113">
        <f t="shared" si="7"/>
        <v>-8</v>
      </c>
      <c r="AC49" s="113">
        <f t="shared" si="7"/>
        <v>113</v>
      </c>
      <c r="AD49" s="113">
        <f t="shared" si="7"/>
        <v>-7</v>
      </c>
      <c r="AE49" s="113">
        <f t="shared" si="7"/>
        <v>-7</v>
      </c>
      <c r="AF49" s="113">
        <f t="shared" si="7"/>
        <v>-7</v>
      </c>
      <c r="AG49" s="113">
        <f t="shared" si="7"/>
        <v>-45</v>
      </c>
      <c r="AH49" s="113">
        <f t="shared" si="7"/>
        <v>-45</v>
      </c>
      <c r="AI49" s="113">
        <f t="shared" si="7"/>
        <v>-45</v>
      </c>
      <c r="AJ49" s="113">
        <f t="shared" si="7"/>
        <v>-45</v>
      </c>
      <c r="AK49" s="113">
        <f t="shared" si="7"/>
        <v>-45</v>
      </c>
      <c r="AL49" s="137"/>
      <c r="AM49" s="112"/>
      <c r="AN49" s="113"/>
      <c r="AO49" s="113"/>
      <c r="AP49" s="113"/>
      <c r="AQ49" s="112"/>
      <c r="AR49" s="115"/>
    </row>
    <row r="50" spans="2:44" ht="13.5" thickBot="1">
      <c r="B50" s="120" t="s">
        <v>67</v>
      </c>
      <c r="C50" s="121"/>
      <c r="D50" s="142">
        <f>SUM(E50:AR50)*1000</f>
        <v>-1682000</v>
      </c>
      <c r="E50" s="122">
        <f aca="true" t="shared" si="8" ref="E50:AK50">ROUND(E49*E51,0)</f>
        <v>0</v>
      </c>
      <c r="F50" s="121">
        <f t="shared" si="8"/>
        <v>0</v>
      </c>
      <c r="G50" s="123">
        <f t="shared" si="8"/>
        <v>0</v>
      </c>
      <c r="H50" s="121">
        <f t="shared" si="8"/>
        <v>0</v>
      </c>
      <c r="I50" s="121">
        <f t="shared" si="8"/>
        <v>0</v>
      </c>
      <c r="J50" s="121">
        <f t="shared" si="8"/>
        <v>0</v>
      </c>
      <c r="K50" s="121">
        <f t="shared" si="8"/>
        <v>0</v>
      </c>
      <c r="L50" s="121">
        <f t="shared" si="8"/>
        <v>29</v>
      </c>
      <c r="M50" s="121">
        <f t="shared" si="8"/>
        <v>0</v>
      </c>
      <c r="N50" s="121">
        <f t="shared" si="8"/>
        <v>0</v>
      </c>
      <c r="O50" s="121">
        <f t="shared" si="8"/>
        <v>0</v>
      </c>
      <c r="P50" s="121">
        <f t="shared" si="8"/>
        <v>0</v>
      </c>
      <c r="Q50" s="121">
        <f t="shared" si="8"/>
        <v>-422</v>
      </c>
      <c r="R50" s="121">
        <f t="shared" si="8"/>
        <v>25</v>
      </c>
      <c r="S50" s="121">
        <f t="shared" si="8"/>
        <v>152</v>
      </c>
      <c r="T50" s="121">
        <f t="shared" si="8"/>
        <v>197</v>
      </c>
      <c r="U50" s="121">
        <f t="shared" si="8"/>
        <v>-2024</v>
      </c>
      <c r="V50" s="121">
        <f t="shared" si="8"/>
        <v>280</v>
      </c>
      <c r="W50" s="121">
        <f t="shared" si="8"/>
        <v>29</v>
      </c>
      <c r="X50" s="121">
        <f t="shared" si="8"/>
        <v>72</v>
      </c>
      <c r="Y50" s="121">
        <f t="shared" si="8"/>
        <v>49</v>
      </c>
      <c r="Z50" s="121">
        <f t="shared" si="8"/>
        <v>62</v>
      </c>
      <c r="AA50" s="121">
        <f t="shared" si="8"/>
        <v>-7</v>
      </c>
      <c r="AB50" s="121">
        <f t="shared" si="8"/>
        <v>-7</v>
      </c>
      <c r="AC50" s="121">
        <f t="shared" si="8"/>
        <v>105</v>
      </c>
      <c r="AD50" s="121">
        <f t="shared" si="8"/>
        <v>-7</v>
      </c>
      <c r="AE50" s="121">
        <f t="shared" si="8"/>
        <v>-7</v>
      </c>
      <c r="AF50" s="121">
        <f t="shared" si="8"/>
        <v>-7</v>
      </c>
      <c r="AG50" s="121">
        <f t="shared" si="8"/>
        <v>-41</v>
      </c>
      <c r="AH50" s="121">
        <f t="shared" si="8"/>
        <v>-41</v>
      </c>
      <c r="AI50" s="121">
        <f t="shared" si="8"/>
        <v>-40</v>
      </c>
      <c r="AJ50" s="121">
        <f t="shared" si="8"/>
        <v>-40</v>
      </c>
      <c r="AK50" s="121">
        <f t="shared" si="8"/>
        <v>-39</v>
      </c>
      <c r="AL50" s="138"/>
      <c r="AM50" s="122"/>
      <c r="AN50" s="121"/>
      <c r="AO50" s="121"/>
      <c r="AP50" s="121"/>
      <c r="AQ50" s="122"/>
      <c r="AR50" s="124"/>
    </row>
    <row r="51" spans="2:44" ht="12.75">
      <c r="B51" s="34" t="s">
        <v>70</v>
      </c>
      <c r="C51" s="117">
        <f>ROUND((1.2%+2.3%+4%)/3,3)</f>
        <v>0.025</v>
      </c>
      <c r="D51" s="89"/>
      <c r="E51" s="116">
        <f>ROUND(1/(1+$C$51),3)</f>
        <v>0.976</v>
      </c>
      <c r="F51" s="116">
        <f>ROUND(1/(1+$C$51),3)</f>
        <v>0.976</v>
      </c>
      <c r="G51" s="116">
        <f>ROUND(1/(1+$C$51),3)</f>
        <v>0.976</v>
      </c>
      <c r="H51" s="116">
        <f>ROUND(1/(1+$C$51),3)</f>
        <v>0.976</v>
      </c>
      <c r="I51" s="116">
        <f aca="true" t="shared" si="9" ref="I51:T51">ROUND($H$51*(1/(1+$C$51)),3)</f>
        <v>0.952</v>
      </c>
      <c r="J51" s="116">
        <f t="shared" si="9"/>
        <v>0.952</v>
      </c>
      <c r="K51" s="116">
        <f t="shared" si="9"/>
        <v>0.952</v>
      </c>
      <c r="L51" s="116">
        <f t="shared" si="9"/>
        <v>0.952</v>
      </c>
      <c r="M51" s="116">
        <f t="shared" si="9"/>
        <v>0.952</v>
      </c>
      <c r="N51" s="116">
        <f t="shared" si="9"/>
        <v>0.952</v>
      </c>
      <c r="O51" s="116">
        <f t="shared" si="9"/>
        <v>0.952</v>
      </c>
      <c r="P51" s="116">
        <f t="shared" si="9"/>
        <v>0.952</v>
      </c>
      <c r="Q51" s="116">
        <f t="shared" si="9"/>
        <v>0.952</v>
      </c>
      <c r="R51" s="116">
        <f t="shared" si="9"/>
        <v>0.952</v>
      </c>
      <c r="S51" s="116">
        <f t="shared" si="9"/>
        <v>0.952</v>
      </c>
      <c r="T51" s="116">
        <f t="shared" si="9"/>
        <v>0.952</v>
      </c>
      <c r="U51" s="116">
        <f aca="true" t="shared" si="10" ref="U51:AF51">ROUND($T$51*(1/(1+$C$51)),3)</f>
        <v>0.929</v>
      </c>
      <c r="V51" s="116">
        <f t="shared" si="10"/>
        <v>0.929</v>
      </c>
      <c r="W51" s="116">
        <f t="shared" si="10"/>
        <v>0.929</v>
      </c>
      <c r="X51" s="116">
        <f t="shared" si="10"/>
        <v>0.929</v>
      </c>
      <c r="Y51" s="116">
        <f t="shared" si="10"/>
        <v>0.929</v>
      </c>
      <c r="Z51" s="116">
        <f t="shared" si="10"/>
        <v>0.929</v>
      </c>
      <c r="AA51" s="116">
        <f t="shared" si="10"/>
        <v>0.929</v>
      </c>
      <c r="AB51" s="116">
        <f t="shared" si="10"/>
        <v>0.929</v>
      </c>
      <c r="AC51" s="116">
        <f t="shared" si="10"/>
        <v>0.929</v>
      </c>
      <c r="AD51" s="116">
        <f t="shared" si="10"/>
        <v>0.929</v>
      </c>
      <c r="AE51" s="116">
        <f t="shared" si="10"/>
        <v>0.929</v>
      </c>
      <c r="AF51" s="116">
        <f t="shared" si="10"/>
        <v>0.929</v>
      </c>
      <c r="AG51" s="116">
        <f>ROUND($AF$51*(1/(1+$C$51)),3)</f>
        <v>0.906</v>
      </c>
      <c r="AH51" s="116">
        <f>ROUND($AF$51*(1/(1+$C$51)),3)</f>
        <v>0.906</v>
      </c>
      <c r="AI51" s="116">
        <f>ROUND($AH$51*(1/(1+$C$51)),3)</f>
        <v>0.884</v>
      </c>
      <c r="AJ51" s="116">
        <f>ROUND($AH$51*(1/(1+$C$51)),3)</f>
        <v>0.884</v>
      </c>
      <c r="AK51" s="116">
        <f>ROUND($AJ$51*(1/(1+$C$51)),3)</f>
        <v>0.862</v>
      </c>
      <c r="AL51" s="116"/>
      <c r="AM51" s="116"/>
      <c r="AN51" s="116"/>
      <c r="AO51" s="116"/>
      <c r="AP51" s="116"/>
      <c r="AQ51" s="116"/>
      <c r="AR51" s="116"/>
    </row>
    <row r="52" spans="2:7" ht="12.75">
      <c r="B52" s="88"/>
      <c r="C52" s="17"/>
      <c r="D52" s="89"/>
      <c r="G52" s="8"/>
    </row>
    <row r="53" spans="2:7" ht="12.75">
      <c r="B53" s="17"/>
      <c r="C53" s="17"/>
      <c r="D53" s="33"/>
      <c r="G53" s="8"/>
    </row>
    <row r="54" spans="5:37" ht="12.75">
      <c r="E54" s="7"/>
      <c r="G54" s="20" t="s">
        <v>57</v>
      </c>
      <c r="H54" s="20"/>
      <c r="I54" s="20"/>
      <c r="J54" s="20"/>
      <c r="K54" s="20"/>
      <c r="L54" s="20"/>
      <c r="M54" s="4"/>
      <c r="O54" s="20" t="s">
        <v>56</v>
      </c>
      <c r="S54" s="20"/>
      <c r="T54" s="20"/>
      <c r="U54" s="20"/>
      <c r="V54" s="7"/>
      <c r="X54" s="20" t="s">
        <v>48</v>
      </c>
      <c r="Y54" s="20"/>
      <c r="Z54" s="20"/>
      <c r="AA54" s="20"/>
      <c r="AB54" s="20"/>
      <c r="AC54" s="20"/>
      <c r="AD54" s="4"/>
      <c r="AF54" s="20" t="s">
        <v>56</v>
      </c>
      <c r="AJ54" s="20"/>
      <c r="AK54" s="20"/>
    </row>
    <row r="56" spans="5:37" ht="12.75">
      <c r="E56" s="6"/>
      <c r="G56" s="20" t="s">
        <v>47</v>
      </c>
      <c r="J56" s="20"/>
      <c r="K56" s="20"/>
      <c r="L56" s="20"/>
      <c r="M56" s="5"/>
      <c r="N56" s="20"/>
      <c r="O56" s="20" t="s">
        <v>55</v>
      </c>
      <c r="S56" s="20"/>
      <c r="T56" s="20"/>
      <c r="U56" s="20"/>
      <c r="V56" s="6"/>
      <c r="X56" s="20" t="s">
        <v>47</v>
      </c>
      <c r="AA56" s="20"/>
      <c r="AB56" s="20"/>
      <c r="AC56" s="20"/>
      <c r="AD56" s="5"/>
      <c r="AE56" s="20"/>
      <c r="AF56" s="20" t="s">
        <v>55</v>
      </c>
      <c r="AJ56" s="20"/>
      <c r="AK56" s="20"/>
    </row>
    <row r="57" spans="2:3" ht="12.75">
      <c r="B57" s="154" t="s">
        <v>73</v>
      </c>
      <c r="C57" s="155"/>
    </row>
    <row r="58" ht="12.75">
      <c r="B58" t="s">
        <v>69</v>
      </c>
    </row>
    <row r="59" ht="12.75">
      <c r="B59" t="s">
        <v>71</v>
      </c>
    </row>
  </sheetData>
  <mergeCells count="12">
    <mergeCell ref="AQ1:AR1"/>
    <mergeCell ref="AK1:AL1"/>
    <mergeCell ref="A27:A40"/>
    <mergeCell ref="AM1:AN1"/>
    <mergeCell ref="AO1:AP1"/>
    <mergeCell ref="A3:A24"/>
    <mergeCell ref="B57:C57"/>
    <mergeCell ref="AI1:AJ1"/>
    <mergeCell ref="AG1:AH1"/>
    <mergeCell ref="E1:H1"/>
    <mergeCell ref="I1:T1"/>
    <mergeCell ref="U1:AF1"/>
  </mergeCells>
  <printOptions verticalCentered="1"/>
  <pageMargins left="0.7874015748031497" right="0.7874015748031497" top="0.984251968503937" bottom="0.7480314960629921" header="0.5118110236220472" footer="0.2755905511811024"/>
  <pageSetup fitToHeight="0" fitToWidth="2" horizontalDpi="300" verticalDpi="300" orientation="landscape" paperSize="9" scale="62" r:id="rId1"/>
  <headerFooter alignWithMargins="0">
    <oddHeader>&amp;C&amp;"Arial,Fett"&amp;12Bauzeit- und Finanzierungsplan,
reduzierte Kosten
Einmalzahlung Investor
Finanzierung 2004 bis 2008&amp;R&amp;12 22.10.2003</oddHeader>
    <oddFooter>&amp;LDatei: &amp;F\&amp;A&amp;R&amp;"Arial,Fett"&amp;12 Blatt &amp;P / &amp;N</oddFooter>
  </headerFooter>
  <colBreaks count="1" manualBreakCount="1">
    <brk id="2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Stadt Coesfeld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höning</cp:lastModifiedBy>
  <cp:lastPrinted>2003-11-04T11:42:36Z</cp:lastPrinted>
  <dcterms:created xsi:type="dcterms:W3CDTF">2003-05-27T08:59:54Z</dcterms:created>
  <dcterms:modified xsi:type="dcterms:W3CDTF">2003-06-02T15:49:08Z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