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Straßenreinigung" sheetId="1" r:id="rId1"/>
  </sheets>
  <definedNames>
    <definedName name="_xlnm.Print_Titles" localSheetId="0">'Straßenreinigung'!$6:$8</definedName>
  </definedNames>
  <calcPr fullCalcOnLoad="1"/>
</workbook>
</file>

<file path=xl/sharedStrings.xml><?xml version="1.0" encoding="utf-8"?>
<sst xmlns="http://schemas.openxmlformats.org/spreadsheetml/2006/main" count="113" uniqueCount="93">
  <si>
    <t>Kalkulation der Straßenreinigungsgebühren
für das Jahr 2004</t>
  </si>
  <si>
    <t>Zu kalkulieren ist der Gebührensatz für die Straßenreinigung der Typen 1 bis 3</t>
  </si>
  <si>
    <t>(Kostenstelle A) und der Typen 4 und 5 (Kostenstelle B).</t>
  </si>
  <si>
    <t>Kostenstellen</t>
  </si>
  <si>
    <t>Kosten / Erlöse</t>
  </si>
  <si>
    <t>A</t>
  </si>
  <si>
    <t>B</t>
  </si>
  <si>
    <t>Typ
1 bis 3</t>
  </si>
  <si>
    <t>Typ
4 und 5</t>
  </si>
  <si>
    <t>1.</t>
  </si>
  <si>
    <t>Kosten</t>
  </si>
  <si>
    <t>1.1.</t>
  </si>
  <si>
    <t>Unternehmerkosten</t>
  </si>
  <si>
    <t>Der Gesamtansatz beträgt</t>
  </si>
  <si>
    <t>.</t>
  </si>
  <si>
    <t>Vorzunehmende Absetzungen wurden</t>
  </si>
  <si>
    <t>bereits berücksichtigt.</t>
  </si>
  <si>
    <t>Der Anteil der Kostenstelle A beträgt</t>
  </si>
  <si>
    <t>Der Anteil der Kostenstelle B beträgt</t>
  </si>
  <si>
    <t>1.2.</t>
  </si>
  <si>
    <t>Deponiegebühren und Gemeinkosten</t>
  </si>
  <si>
    <t>a)</t>
  </si>
  <si>
    <t>Verteilung nach Reinigungslängen</t>
  </si>
  <si>
    <t>Abfuhr u. Verwertung des Straßenkehrrichts</t>
  </si>
  <si>
    <t>Reinigungslängen:</t>
  </si>
  <si>
    <t>Kostenstelle A =</t>
  </si>
  <si>
    <t>lfdm =</t>
  </si>
  <si>
    <t>Kostenstelle B =</t>
  </si>
  <si>
    <t>Für die maschinelle Straßenreinigung sind anzusetzen</t>
  </si>
  <si>
    <t>x</t>
  </si>
  <si>
    <t>=</t>
  </si>
  <si>
    <t>Auf die Reinigung der Fußgängerzone entfallen</t>
  </si>
  <si>
    <t>b)</t>
  </si>
  <si>
    <t>Verteilung nach Fallzahlen</t>
  </si>
  <si>
    <t>Personalkosten</t>
  </si>
  <si>
    <t>Sachkosten</t>
  </si>
  <si>
    <t>Verwaltungsgemeinkosten</t>
  </si>
  <si>
    <t>Geschäftsausgaben</t>
  </si>
  <si>
    <t>EDV-Kosten</t>
  </si>
  <si>
    <t>Fallzahlen:</t>
  </si>
  <si>
    <t>Fälle =</t>
  </si>
  <si>
    <t>c)</t>
  </si>
  <si>
    <t>direkte Kosten</t>
  </si>
  <si>
    <t>Der umlagefähige Anteil für den Einsatz der städt. Kleinkehr-</t>
  </si>
  <si>
    <t>maschine im Bereich der kostenrechnenden Einrichtung</t>
  </si>
  <si>
    <t>"Straßenreinigung" wird durch den Baubetriebshof anhand</t>
  </si>
  <si>
    <t>von Arbeitsaufzeichnungen ermittelt.</t>
  </si>
  <si>
    <t>Danach sind für die maschinelle Straßenreinigung anzusetzen:</t>
  </si>
  <si>
    <t>Der Zeit- und damit Kostenaufwand für die sonstigen Einsatz-</t>
  </si>
  <si>
    <t>gebiete (z.B. Parkplätze, Schulhöfe, Fußwege, Brücken, etc.)</t>
  </si>
  <si>
    <t>sind dagegen nicht ansatzfähig und bleiben bei der Gebühren-</t>
  </si>
  <si>
    <t>kalkulation außer Betracht.</t>
  </si>
  <si>
    <t>2.</t>
  </si>
  <si>
    <t>Summe der ansatzfähigen Kosten</t>
  </si>
  <si>
    <t>3.</t>
  </si>
  <si>
    <t>Öffentlichkeitsanteil</t>
  </si>
  <si>
    <t>Die Allgemeinheit ist an den Kosten der Straßenreinigung</t>
  </si>
  <si>
    <t>angemessen zu beteiligen.</t>
  </si>
  <si>
    <t>Gemäß Ratsbeschluss über die Kalkulation II. - IV. Quartal</t>
  </si>
  <si>
    <t>2003 vom 20.03.2003 beträgt der Öffentlichkeitsanteil</t>
  </si>
  <si>
    <t>bei der maschinellen Straßenreinigung 15 v. H.</t>
  </si>
  <si>
    <t>Demnach abzusetzen:</t>
  </si>
  <si>
    <t>von</t>
  </si>
  <si>
    <t>Gemäß Ratsbeschluß vom 20.09.1984 beträgt der</t>
  </si>
  <si>
    <t>Öffentlichkeitsanteil für die Fußgängerzone 50 v. H.</t>
  </si>
  <si>
    <t>4.</t>
  </si>
  <si>
    <t>Erlöse</t>
  </si>
  <si>
    <t>Die Sonderrücklage wurde in 2002 aufgelöst.</t>
  </si>
  <si>
    <t>Es fallen keine Erlöse mehr an.</t>
  </si>
  <si>
    <t>Zwischensumme (Ziffer 2 abzgl. Ziffer 3 und Ziffer 4)</t>
  </si>
  <si>
    <t>5.</t>
  </si>
  <si>
    <t>Betriebsergebnis 2002</t>
  </si>
  <si>
    <t>Gebührenmindernde Anrechnung des Überschusses</t>
  </si>
  <si>
    <t>aus 2002 (anteilig 11.820 €).</t>
  </si>
  <si>
    <t>Der Gebührenüberschuss wird nach der Höhe der den Gebühren-</t>
  </si>
  <si>
    <t>zahlern zuzuordnenden Kosten (Zwischensumme bei Ziffer 4)</t>
  </si>
  <si>
    <t>umgelegt.</t>
  </si>
  <si>
    <t>masch. Straßenreinigung:</t>
  </si>
  <si>
    <t>Fußgängerzone:</t>
  </si>
  <si>
    <t>6.</t>
  </si>
  <si>
    <t>7.</t>
  </si>
  <si>
    <t>Gebührensatz</t>
  </si>
  <si>
    <t>Umlagefähige Kosten gem. Ziffer 6</t>
  </si>
  <si>
    <t>Maßstabseinheiten lfdm</t>
  </si>
  <si>
    <t>Gebührensatz je lfdm</t>
  </si>
  <si>
    <t>Vorjahr (incl. Winterdienst)</t>
  </si>
  <si>
    <t>Kalkulation aufgestellt:</t>
  </si>
  <si>
    <t>Coesfeld, 26.11.2003</t>
  </si>
  <si>
    <t>Der Bürgermeister</t>
  </si>
  <si>
    <t>Fachbereich 20 / Finanzen und Controlling</t>
  </si>
  <si>
    <t>I. A.</t>
  </si>
  <si>
    <t>gez. Inhestern</t>
  </si>
  <si>
    <r>
      <t xml:space="preserve">umlagefähige Kosten </t>
    </r>
    <r>
      <rPr>
        <sz val="10"/>
        <rFont val="Arial"/>
        <family val="2"/>
      </rPr>
      <t>(Ziffer 4 zzgl. Ziffer 5)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</si>
</sst>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;\-#,##0"/>
    <numFmt numFmtId="174" formatCode="&quot;x &quot;#,##0.00\ &quot;DM&quot;&quot; =&quot;"/>
    <numFmt numFmtId="175" formatCode="#,##0&quot; lfdm&quot;"/>
    <numFmt numFmtId="176" formatCode="#,##0.00\ \€;\-#,##0.00\ \€"/>
    <numFmt numFmtId="177" formatCode="#,##0\ \€;\-#,##0\ \€"/>
    <numFmt numFmtId="178" formatCode="#,##0\ &quot;€&quot;"/>
    <numFmt numFmtId="179" formatCode="0.00\ &quot;%&quot;"/>
    <numFmt numFmtId="180" formatCode="#,##0.00\ &quot;€&quot;"/>
    <numFmt numFmtId="181" formatCode="#,##0.00&quot;   &quot;"/>
    <numFmt numFmtId="182" formatCode="#,##0.0000"/>
    <numFmt numFmtId="183" formatCode="#,##0.00000"/>
    <numFmt numFmtId="184" formatCode="#,##0.000"/>
    <numFmt numFmtId="185" formatCode="#,##0.0"/>
    <numFmt numFmtId="186" formatCode="&quot;rd.&quot;\ \ #,##0.0\ &quot;%&quot;"/>
    <numFmt numFmtId="187" formatCode="0.0"/>
    <numFmt numFmtId="188" formatCode="_-* #,##0.0\ &quot;€&quot;_-;\-* #,##0.0\ &quot;€&quot;_-;_-* &quot;-&quot;??\ &quot;€&quot;_-;_-@_-"/>
    <numFmt numFmtId="189" formatCode="_-* #,##0\ &quot;€&quot;_-;\-* #,##0\ &quot;€&quot;_-;_-* &quot;-&quot;??\ &quot;€&quot;_-;_-@_-"/>
    <numFmt numFmtId="190" formatCode="#,##0.0\ &quot;€&quot;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i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76" fontId="0" fillId="0" borderId="0">
      <alignment/>
      <protection/>
    </xf>
    <xf numFmtId="44" fontId="4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6" fontId="5" fillId="0" borderId="0" xfId="0" applyNumberFormat="1" applyFont="1" applyAlignment="1">
      <alignment horizontal="centerContinuous" wrapText="1"/>
    </xf>
    <xf numFmtId="166" fontId="6" fillId="0" borderId="0" xfId="0" applyNumberFormat="1" applyFont="1" applyAlignment="1">
      <alignment horizontal="centerContinuous"/>
    </xf>
    <xf numFmtId="166" fontId="6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166" fontId="8" fillId="2" borderId="1" xfId="0" applyNumberFormat="1" applyFont="1" applyFill="1" applyBorder="1" applyAlignment="1">
      <alignment horizontal="centerContinuous"/>
    </xf>
    <xf numFmtId="166" fontId="9" fillId="2" borderId="2" xfId="0" applyNumberFormat="1" applyFont="1" applyFill="1" applyBorder="1" applyAlignment="1">
      <alignment horizontal="centerContinuous"/>
    </xf>
    <xf numFmtId="166" fontId="10" fillId="2" borderId="3" xfId="0" applyNumberFormat="1" applyFont="1" applyFill="1" applyBorder="1" applyAlignment="1">
      <alignment horizontal="centerContinuous" vertical="center"/>
    </xf>
    <xf numFmtId="166" fontId="9" fillId="2" borderId="4" xfId="0" applyNumberFormat="1" applyFont="1" applyFill="1" applyBorder="1" applyAlignment="1">
      <alignment horizontal="centerContinuous" vertical="center"/>
    </xf>
    <xf numFmtId="166" fontId="9" fillId="0" borderId="0" xfId="0" applyNumberFormat="1" applyFont="1" applyAlignment="1">
      <alignment/>
    </xf>
    <xf numFmtId="166" fontId="10" fillId="2" borderId="5" xfId="0" applyNumberFormat="1" applyFont="1" applyFill="1" applyBorder="1" applyAlignment="1">
      <alignment horizontal="centerContinuous"/>
    </xf>
    <xf numFmtId="166" fontId="9" fillId="2" borderId="0" xfId="0" applyNumberFormat="1" applyFont="1" applyFill="1" applyBorder="1" applyAlignment="1">
      <alignment horizontal="centerContinuous"/>
    </xf>
    <xf numFmtId="166" fontId="11" fillId="2" borderId="6" xfId="0" applyNumberFormat="1" applyFont="1" applyFill="1" applyBorder="1" applyAlignment="1">
      <alignment horizontal="center" vertical="center"/>
    </xf>
    <xf numFmtId="166" fontId="11" fillId="2" borderId="7" xfId="0" applyNumberFormat="1" applyFont="1" applyFill="1" applyBorder="1" applyAlignment="1">
      <alignment horizontal="center" vertical="center"/>
    </xf>
    <xf numFmtId="166" fontId="10" fillId="2" borderId="8" xfId="0" applyNumberFormat="1" applyFont="1" applyFill="1" applyBorder="1" applyAlignment="1">
      <alignment horizontal="centerContinuous" vertical="top"/>
    </xf>
    <xf numFmtId="166" fontId="4" fillId="2" borderId="9" xfId="0" applyNumberFormat="1" applyFont="1" applyFill="1" applyBorder="1" applyAlignment="1">
      <alignment horizontal="centerContinuous"/>
    </xf>
    <xf numFmtId="166" fontId="12" fillId="2" borderId="10" xfId="0" applyNumberFormat="1" applyFont="1" applyFill="1" applyBorder="1" applyAlignment="1">
      <alignment horizontal="center" vertical="center" wrapText="1"/>
    </xf>
    <xf numFmtId="166" fontId="12" fillId="2" borderId="11" xfId="0" applyNumberFormat="1" applyFont="1" applyFill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right"/>
    </xf>
    <xf numFmtId="166" fontId="12" fillId="0" borderId="0" xfId="0" applyNumberFormat="1" applyFont="1" applyAlignment="1">
      <alignment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76" fontId="4" fillId="0" borderId="0" xfId="24" applyFont="1">
      <alignment/>
      <protection/>
    </xf>
    <xf numFmtId="166" fontId="4" fillId="0" borderId="12" xfId="0" applyNumberFormat="1" applyFont="1" applyBorder="1" applyAlignment="1">
      <alignment horizontal="right"/>
    </xf>
    <xf numFmtId="5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5" fontId="4" fillId="0" borderId="0" xfId="24" applyNumberFormat="1" applyFont="1" applyFill="1">
      <alignment/>
      <protection/>
    </xf>
    <xf numFmtId="164" fontId="4" fillId="0" borderId="16" xfId="0" applyNumberFormat="1" applyFont="1" applyFill="1" applyBorder="1" applyAlignment="1">
      <alignment/>
    </xf>
    <xf numFmtId="5" fontId="4" fillId="0" borderId="17" xfId="24" applyNumberFormat="1" applyFont="1" applyFill="1" applyBorder="1">
      <alignment/>
      <protection/>
    </xf>
    <xf numFmtId="164" fontId="4" fillId="0" borderId="0" xfId="0" applyNumberFormat="1" applyFont="1" applyAlignment="1">
      <alignment/>
    </xf>
    <xf numFmtId="177" fontId="4" fillId="0" borderId="0" xfId="24" applyNumberFormat="1" applyFont="1" applyFill="1">
      <alignment/>
      <protection/>
    </xf>
    <xf numFmtId="173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77" fontId="4" fillId="0" borderId="16" xfId="24" applyNumberFormat="1" applyFont="1" applyBorder="1">
      <alignment/>
      <protection/>
    </xf>
    <xf numFmtId="177" fontId="4" fillId="0" borderId="14" xfId="24" applyNumberFormat="1" applyFont="1" applyBorder="1">
      <alignment/>
      <protection/>
    </xf>
    <xf numFmtId="177" fontId="4" fillId="0" borderId="18" xfId="24" applyNumberFormat="1" applyFont="1" applyFill="1" applyBorder="1">
      <alignment/>
      <protection/>
    </xf>
    <xf numFmtId="177" fontId="4" fillId="0" borderId="0" xfId="24" applyNumberFormat="1" applyFont="1">
      <alignment/>
      <protection/>
    </xf>
    <xf numFmtId="173" fontId="4" fillId="0" borderId="0" xfId="0" applyNumberFormat="1" applyFont="1" applyFill="1" applyBorder="1" applyAlignment="1">
      <alignment/>
    </xf>
    <xf numFmtId="166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7" fontId="4" fillId="0" borderId="13" xfId="24" applyNumberFormat="1" applyFont="1" applyBorder="1">
      <alignment/>
      <protection/>
    </xf>
    <xf numFmtId="166" fontId="4" fillId="0" borderId="19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/>
    </xf>
    <xf numFmtId="166" fontId="4" fillId="0" borderId="18" xfId="0" applyNumberFormat="1" applyFont="1" applyBorder="1" applyAlignment="1">
      <alignment/>
    </xf>
    <xf numFmtId="177" fontId="4" fillId="0" borderId="20" xfId="24" applyNumberFormat="1" applyFont="1" applyBorder="1">
      <alignment/>
      <protection/>
    </xf>
    <xf numFmtId="177" fontId="4" fillId="0" borderId="21" xfId="24" applyNumberFormat="1" applyFont="1" applyBorder="1">
      <alignment/>
      <protection/>
    </xf>
    <xf numFmtId="10" fontId="4" fillId="0" borderId="0" xfId="0" applyNumberFormat="1" applyFont="1" applyAlignment="1">
      <alignment/>
    </xf>
    <xf numFmtId="166" fontId="4" fillId="0" borderId="15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77" fontId="12" fillId="0" borderId="22" xfId="24" applyNumberFormat="1" applyFont="1" applyBorder="1">
      <alignment/>
      <protection/>
    </xf>
    <xf numFmtId="177" fontId="12" fillId="0" borderId="23" xfId="24" applyNumberFormat="1" applyFont="1" applyBorder="1">
      <alignment/>
      <protection/>
    </xf>
    <xf numFmtId="9" fontId="4" fillId="0" borderId="0" xfId="0" applyNumberFormat="1" applyFont="1" applyAlignment="1">
      <alignment/>
    </xf>
    <xf numFmtId="9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66" fontId="12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horizontal="centerContinuous"/>
    </xf>
    <xf numFmtId="166" fontId="4" fillId="0" borderId="0" xfId="0" applyNumberFormat="1" applyFont="1" applyFill="1" applyBorder="1" applyAlignment="1">
      <alignment/>
    </xf>
    <xf numFmtId="172" fontId="4" fillId="0" borderId="0" xfId="19" applyNumberFormat="1" applyFont="1" applyFill="1" applyAlignment="1">
      <alignment/>
    </xf>
    <xf numFmtId="177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66" fontId="12" fillId="0" borderId="19" xfId="0" applyNumberFormat="1" applyFont="1" applyBorder="1" applyAlignment="1">
      <alignment horizontal="right"/>
    </xf>
    <xf numFmtId="166" fontId="12" fillId="0" borderId="18" xfId="0" applyNumberFormat="1" applyFont="1" applyBorder="1" applyAlignment="1">
      <alignment/>
    </xf>
    <xf numFmtId="166" fontId="12" fillId="0" borderId="24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177" fontId="12" fillId="0" borderId="23" xfId="0" applyNumberFormat="1" applyFont="1" applyBorder="1" applyAlignment="1">
      <alignment/>
    </xf>
    <xf numFmtId="173" fontId="4" fillId="0" borderId="13" xfId="0" applyNumberFormat="1" applyFont="1" applyFill="1" applyBorder="1" applyAlignment="1">
      <alignment/>
    </xf>
    <xf numFmtId="173" fontId="4" fillId="0" borderId="14" xfId="0" applyNumberFormat="1" applyFont="1" applyFill="1" applyBorder="1" applyAlignment="1">
      <alignment/>
    </xf>
    <xf numFmtId="166" fontId="4" fillId="3" borderId="19" xfId="0" applyNumberFormat="1" applyFont="1" applyFill="1" applyBorder="1" applyAlignment="1">
      <alignment horizontal="right"/>
    </xf>
    <xf numFmtId="166" fontId="13" fillId="3" borderId="18" xfId="0" applyNumberFormat="1" applyFont="1" applyFill="1" applyBorder="1" applyAlignment="1">
      <alignment/>
    </xf>
    <xf numFmtId="166" fontId="4" fillId="3" borderId="18" xfId="0" applyNumberFormat="1" applyFont="1" applyFill="1" applyBorder="1" applyAlignment="1">
      <alignment/>
    </xf>
    <xf numFmtId="176" fontId="10" fillId="3" borderId="22" xfId="0" applyNumberFormat="1" applyFont="1" applyFill="1" applyBorder="1" applyAlignment="1">
      <alignment/>
    </xf>
    <xf numFmtId="176" fontId="10" fillId="3" borderId="23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 horizontal="right"/>
    </xf>
  </cellXfs>
  <cellStyles count="12">
    <cellStyle name="Normal" xfId="0"/>
    <cellStyle name="Comma" xfId="15"/>
    <cellStyle name="Comma [0]" xfId="16"/>
    <cellStyle name="Dezimal [0]_Anteil Winterdienst" xfId="17"/>
    <cellStyle name="Dezimal_Anteil Winterdienst" xfId="18"/>
    <cellStyle name="Percent" xfId="19"/>
    <cellStyle name="Standard_Anteil Winterdienst" xfId="20"/>
    <cellStyle name="Currency" xfId="21"/>
    <cellStyle name="Currency [0]" xfId="22"/>
    <cellStyle name="Währung [0]_Anteil Winterdienst" xfId="23"/>
    <cellStyle name="Währung EUR" xfId="24"/>
    <cellStyle name="Währung_Anteil Winterdiens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>
      <selection activeCell="D92" sqref="D92"/>
    </sheetView>
  </sheetViews>
  <sheetFormatPr defaultColWidth="11.421875" defaultRowHeight="12.75"/>
  <cols>
    <col min="1" max="1" width="4.421875" style="5" customWidth="1"/>
    <col min="2" max="2" width="14.28125" style="5" customWidth="1"/>
    <col min="3" max="5" width="7.7109375" style="5" customWidth="1"/>
    <col min="6" max="6" width="14.28125" style="5" customWidth="1"/>
    <col min="7" max="7" width="2.8515625" style="5" customWidth="1"/>
    <col min="8" max="9" width="15.28125" style="5" customWidth="1"/>
    <col min="10" max="10" width="13.57421875" style="5" customWidth="1"/>
    <col min="11" max="16384" width="11.421875" style="5" customWidth="1"/>
  </cols>
  <sheetData>
    <row r="1" spans="1:9" s="3" customFormat="1" ht="46.5">
      <c r="A1" s="1" t="s">
        <v>0</v>
      </c>
      <c r="B1" s="2"/>
      <c r="C1" s="2"/>
      <c r="D1" s="2"/>
      <c r="E1" s="2"/>
      <c r="F1" s="2"/>
      <c r="G1" s="2"/>
      <c r="H1" s="2"/>
      <c r="I1" s="2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ht="6" customHeight="1" thickBot="1"/>
    <row r="6" spans="1:9" s="10" customFormat="1" ht="22.5" customHeight="1">
      <c r="A6" s="6"/>
      <c r="B6" s="7"/>
      <c r="C6" s="7"/>
      <c r="D6" s="7"/>
      <c r="E6" s="7"/>
      <c r="F6" s="7"/>
      <c r="G6" s="7"/>
      <c r="H6" s="8" t="s">
        <v>3</v>
      </c>
      <c r="I6" s="9"/>
    </row>
    <row r="7" spans="1:9" s="10" customFormat="1" ht="18">
      <c r="A7" s="11" t="s">
        <v>4</v>
      </c>
      <c r="B7" s="12"/>
      <c r="C7" s="12"/>
      <c r="D7" s="12"/>
      <c r="E7" s="12"/>
      <c r="F7" s="12"/>
      <c r="G7" s="12"/>
      <c r="H7" s="13" t="s">
        <v>5</v>
      </c>
      <c r="I7" s="14" t="s">
        <v>6</v>
      </c>
    </row>
    <row r="8" spans="1:9" ht="26.25" thickBot="1">
      <c r="A8" s="15"/>
      <c r="B8" s="16"/>
      <c r="C8" s="16"/>
      <c r="D8" s="16"/>
      <c r="E8" s="16"/>
      <c r="F8" s="16"/>
      <c r="G8" s="16"/>
      <c r="H8" s="17" t="s">
        <v>7</v>
      </c>
      <c r="I8" s="18" t="s">
        <v>8</v>
      </c>
    </row>
    <row r="9" spans="1:9" ht="23.25" customHeight="1">
      <c r="A9" s="19" t="s">
        <v>9</v>
      </c>
      <c r="B9" s="20" t="s">
        <v>10</v>
      </c>
      <c r="H9" s="21"/>
      <c r="I9" s="22"/>
    </row>
    <row r="10" spans="1:9" ht="19.5" customHeight="1">
      <c r="A10" s="19" t="s">
        <v>11</v>
      </c>
      <c r="B10" s="20" t="s">
        <v>12</v>
      </c>
      <c r="D10" s="23"/>
      <c r="H10" s="21"/>
      <c r="I10" s="22"/>
    </row>
    <row r="11" spans="1:9" ht="12.75">
      <c r="A11" s="24"/>
      <c r="B11" s="5" t="s">
        <v>13</v>
      </c>
      <c r="F11" s="25">
        <f>SUM(H14,I15)</f>
        <v>174749</v>
      </c>
      <c r="G11" s="5" t="s">
        <v>14</v>
      </c>
      <c r="H11" s="21"/>
      <c r="I11" s="22"/>
    </row>
    <row r="12" spans="1:9" ht="12.75">
      <c r="A12" s="24"/>
      <c r="B12" s="5" t="s">
        <v>15</v>
      </c>
      <c r="F12" s="26"/>
      <c r="H12" s="21"/>
      <c r="I12" s="22"/>
    </row>
    <row r="13" spans="1:9" ht="12.75">
      <c r="A13" s="24"/>
      <c r="B13" s="5" t="s">
        <v>16</v>
      </c>
      <c r="F13" s="27"/>
      <c r="G13" s="28"/>
      <c r="H13" s="29"/>
      <c r="I13" s="30"/>
    </row>
    <row r="14" spans="1:9" ht="12.75">
      <c r="A14" s="24"/>
      <c r="B14" s="5" t="s">
        <v>17</v>
      </c>
      <c r="F14" s="26"/>
      <c r="G14" s="31"/>
      <c r="H14" s="32">
        <f>50385+52096+9230+17000</f>
        <v>128711</v>
      </c>
      <c r="I14" s="30"/>
    </row>
    <row r="15" spans="1:9" ht="12.75">
      <c r="A15" s="24"/>
      <c r="B15" s="5" t="s">
        <v>18</v>
      </c>
      <c r="F15" s="26"/>
      <c r="G15" s="28"/>
      <c r="H15" s="33"/>
      <c r="I15" s="34">
        <f>8823+37215</f>
        <v>46038</v>
      </c>
    </row>
    <row r="16" spans="1:9" ht="12.75">
      <c r="A16" s="24"/>
      <c r="F16" s="35"/>
      <c r="H16" s="21"/>
      <c r="I16" s="22"/>
    </row>
    <row r="17" spans="1:9" ht="12.75">
      <c r="A17" s="19" t="s">
        <v>19</v>
      </c>
      <c r="B17" s="20" t="s">
        <v>20</v>
      </c>
      <c r="F17" s="35"/>
      <c r="H17" s="21"/>
      <c r="I17" s="22"/>
    </row>
    <row r="18" spans="1:9" ht="12.75">
      <c r="A18" s="24" t="s">
        <v>21</v>
      </c>
      <c r="B18" s="5" t="s">
        <v>22</v>
      </c>
      <c r="F18" s="35"/>
      <c r="H18" s="21"/>
      <c r="I18" s="22"/>
    </row>
    <row r="19" spans="1:9" ht="12.75">
      <c r="A19" s="24"/>
      <c r="B19" s="5" t="s">
        <v>23</v>
      </c>
      <c r="F19" s="36">
        <v>32000</v>
      </c>
      <c r="H19" s="21"/>
      <c r="I19" s="22"/>
    </row>
    <row r="20" spans="1:9" ht="12.75">
      <c r="A20" s="24"/>
      <c r="F20" s="36"/>
      <c r="H20" s="21"/>
      <c r="I20" s="22"/>
    </row>
    <row r="21" spans="1:9" ht="12.75">
      <c r="A21" s="24"/>
      <c r="B21" s="5" t="s">
        <v>24</v>
      </c>
      <c r="H21" s="21"/>
      <c r="I21" s="22"/>
    </row>
    <row r="22" spans="1:9" ht="12.75">
      <c r="A22" s="24"/>
      <c r="B22" s="5" t="s">
        <v>25</v>
      </c>
      <c r="D22" s="37">
        <f>55013+72035+3494</f>
        <v>130542</v>
      </c>
      <c r="E22" s="5" t="s">
        <v>26</v>
      </c>
      <c r="F22" s="38">
        <f>ROUND($D22/($D$22+$D$23),3)</f>
        <v>0.909</v>
      </c>
      <c r="H22" s="21"/>
      <c r="I22" s="22"/>
    </row>
    <row r="23" spans="1:9" ht="12.75">
      <c r="A23" s="24"/>
      <c r="B23" s="5" t="s">
        <v>27</v>
      </c>
      <c r="D23" s="37">
        <f>1950+11144</f>
        <v>13094</v>
      </c>
      <c r="E23" s="5" t="s">
        <v>26</v>
      </c>
      <c r="F23" s="38">
        <f>1-F22</f>
        <v>0.09099999999999997</v>
      </c>
      <c r="H23" s="21"/>
      <c r="I23" s="22"/>
    </row>
    <row r="24" spans="1:9" ht="12.75">
      <c r="A24" s="24"/>
      <c r="H24" s="21"/>
      <c r="I24" s="22"/>
    </row>
    <row r="25" spans="1:9" ht="12.75">
      <c r="A25" s="24"/>
      <c r="B25" s="5" t="s">
        <v>28</v>
      </c>
      <c r="H25" s="21"/>
      <c r="I25" s="22"/>
    </row>
    <row r="26" spans="1:9" ht="12.75">
      <c r="A26" s="24"/>
      <c r="B26" s="36">
        <f>$F$19</f>
        <v>32000</v>
      </c>
      <c r="C26" s="39" t="s">
        <v>29</v>
      </c>
      <c r="D26" s="38">
        <f>($F22)</f>
        <v>0.909</v>
      </c>
      <c r="F26" s="5" t="s">
        <v>30</v>
      </c>
      <c r="H26" s="40">
        <f>ROUND($B26*$D26,0)</f>
        <v>29088</v>
      </c>
      <c r="I26" s="22"/>
    </row>
    <row r="27" spans="1:9" ht="12.75">
      <c r="A27" s="24"/>
      <c r="B27" s="35" t="s">
        <v>31</v>
      </c>
      <c r="C27" s="39"/>
      <c r="D27" s="38"/>
      <c r="H27" s="21"/>
      <c r="I27" s="22"/>
    </row>
    <row r="28" spans="1:9" ht="12.75">
      <c r="A28" s="24"/>
      <c r="B28" s="36">
        <f>$F$19</f>
        <v>32000</v>
      </c>
      <c r="C28" s="39" t="s">
        <v>29</v>
      </c>
      <c r="D28" s="38">
        <f>($F23)</f>
        <v>0.09099999999999997</v>
      </c>
      <c r="F28" s="5" t="s">
        <v>30</v>
      </c>
      <c r="H28" s="21"/>
      <c r="I28" s="41">
        <f>B28-H26</f>
        <v>2912</v>
      </c>
    </row>
    <row r="29" spans="1:9" ht="12.75">
      <c r="A29" s="24"/>
      <c r="H29" s="21"/>
      <c r="I29" s="22"/>
    </row>
    <row r="30" spans="1:9" ht="12.75">
      <c r="A30" s="24" t="s">
        <v>32</v>
      </c>
      <c r="B30" s="5" t="s">
        <v>33</v>
      </c>
      <c r="H30" s="21"/>
      <c r="I30" s="22"/>
    </row>
    <row r="31" spans="1:9" ht="12.75">
      <c r="A31" s="24"/>
      <c r="B31" s="5" t="s">
        <v>34</v>
      </c>
      <c r="F31" s="36">
        <v>23280</v>
      </c>
      <c r="H31" s="21"/>
      <c r="I31" s="22"/>
    </row>
    <row r="32" spans="1:9" ht="12.75">
      <c r="A32" s="24"/>
      <c r="B32" s="5" t="s">
        <v>35</v>
      </c>
      <c r="F32" s="36">
        <v>2648</v>
      </c>
      <c r="H32" s="21"/>
      <c r="I32" s="22"/>
    </row>
    <row r="33" spans="1:9" ht="12.75">
      <c r="A33" s="24"/>
      <c r="B33" s="5" t="s">
        <v>36</v>
      </c>
      <c r="F33" s="36">
        <v>5825</v>
      </c>
      <c r="H33" s="21"/>
      <c r="I33" s="22"/>
    </row>
    <row r="34" spans="1:9" ht="12.75">
      <c r="A34" s="24"/>
      <c r="B34" s="5" t="s">
        <v>37</v>
      </c>
      <c r="F34" s="36">
        <v>241</v>
      </c>
      <c r="H34" s="21"/>
      <c r="I34" s="22"/>
    </row>
    <row r="35" spans="1:9" ht="12.75">
      <c r="A35" s="24"/>
      <c r="B35" s="5" t="s">
        <v>38</v>
      </c>
      <c r="F35" s="42">
        <v>5010</v>
      </c>
      <c r="H35" s="21"/>
      <c r="I35" s="22"/>
    </row>
    <row r="36" spans="1:9" ht="12.75">
      <c r="A36" s="24"/>
      <c r="F36" s="43">
        <f>SUM(F31:F35)</f>
        <v>37004</v>
      </c>
      <c r="H36" s="21"/>
      <c r="I36" s="22"/>
    </row>
    <row r="37" spans="1:9" ht="12.75">
      <c r="A37" s="24"/>
      <c r="B37" s="5" t="s">
        <v>39</v>
      </c>
      <c r="H37" s="21"/>
      <c r="I37" s="22"/>
    </row>
    <row r="38" spans="1:9" ht="12.75">
      <c r="A38" s="24"/>
      <c r="B38" s="5" t="s">
        <v>25</v>
      </c>
      <c r="C38" s="37">
        <v>4382</v>
      </c>
      <c r="D38" s="5" t="s">
        <v>40</v>
      </c>
      <c r="F38" s="38">
        <f>ROUND($C38/($C$38+$C$39),3)</f>
        <v>0.979</v>
      </c>
      <c r="H38" s="21"/>
      <c r="I38" s="22"/>
    </row>
    <row r="39" spans="1:9" s="45" customFormat="1" ht="12.75">
      <c r="A39" s="24"/>
      <c r="B39" s="5" t="s">
        <v>27</v>
      </c>
      <c r="C39" s="44">
        <f>15+81</f>
        <v>96</v>
      </c>
      <c r="D39" s="45" t="s">
        <v>40</v>
      </c>
      <c r="F39" s="46">
        <f>1-F38</f>
        <v>0.02100000000000002</v>
      </c>
      <c r="H39" s="21"/>
      <c r="I39" s="22"/>
    </row>
    <row r="40" spans="1:9" s="45" customFormat="1" ht="12.75" customHeight="1">
      <c r="A40" s="24"/>
      <c r="H40" s="21"/>
      <c r="I40" s="22"/>
    </row>
    <row r="41" spans="1:9" ht="12.75">
      <c r="A41" s="24"/>
      <c r="B41" s="5" t="s">
        <v>28</v>
      </c>
      <c r="H41" s="21"/>
      <c r="I41" s="22"/>
    </row>
    <row r="42" spans="1:9" ht="12.75">
      <c r="A42" s="24"/>
      <c r="B42" s="36">
        <f>($F$36)</f>
        <v>37004</v>
      </c>
      <c r="C42" s="39" t="s">
        <v>29</v>
      </c>
      <c r="D42" s="38">
        <f>($F$38)</f>
        <v>0.979</v>
      </c>
      <c r="F42" s="5" t="s">
        <v>30</v>
      </c>
      <c r="H42" s="47">
        <f>ROUND($B42*$D42,0)</f>
        <v>36227</v>
      </c>
      <c r="I42" s="41"/>
    </row>
    <row r="43" spans="1:9" ht="12.75">
      <c r="A43" s="24"/>
      <c r="B43" s="35" t="s">
        <v>31</v>
      </c>
      <c r="D43" s="38"/>
      <c r="H43" s="47"/>
      <c r="I43" s="41"/>
    </row>
    <row r="44" spans="1:9" ht="12.75">
      <c r="A44" s="48"/>
      <c r="B44" s="42">
        <f>($F$36)</f>
        <v>37004</v>
      </c>
      <c r="C44" s="49" t="s">
        <v>29</v>
      </c>
      <c r="D44" s="50">
        <f>($F$39)</f>
        <v>0.02100000000000002</v>
      </c>
      <c r="E44" s="51"/>
      <c r="F44" s="51" t="s">
        <v>30</v>
      </c>
      <c r="G44" s="51"/>
      <c r="H44" s="52"/>
      <c r="I44" s="53">
        <f>B44-H42</f>
        <v>777</v>
      </c>
    </row>
    <row r="45" spans="1:9" ht="12.75">
      <c r="A45" s="24"/>
      <c r="B45" s="35"/>
      <c r="C45" s="39"/>
      <c r="D45" s="54"/>
      <c r="H45" s="21"/>
      <c r="I45" s="22"/>
    </row>
    <row r="46" spans="1:9" ht="12.75">
      <c r="A46" s="24" t="s">
        <v>41</v>
      </c>
      <c r="B46" s="35" t="s">
        <v>42</v>
      </c>
      <c r="C46" s="39"/>
      <c r="D46" s="54"/>
      <c r="H46" s="21"/>
      <c r="I46" s="22"/>
    </row>
    <row r="47" spans="1:9" ht="12.75">
      <c r="A47" s="24"/>
      <c r="B47" s="35" t="s">
        <v>43</v>
      </c>
      <c r="C47" s="39"/>
      <c r="D47" s="54"/>
      <c r="H47" s="21"/>
      <c r="I47" s="22"/>
    </row>
    <row r="48" spans="1:9" ht="12.75">
      <c r="A48" s="24"/>
      <c r="B48" s="35" t="s">
        <v>44</v>
      </c>
      <c r="C48" s="39"/>
      <c r="D48" s="54"/>
      <c r="H48" s="21"/>
      <c r="I48" s="22"/>
    </row>
    <row r="49" spans="1:9" ht="12.75">
      <c r="A49" s="24"/>
      <c r="B49" s="35" t="s">
        <v>45</v>
      </c>
      <c r="C49" s="39"/>
      <c r="D49" s="54"/>
      <c r="H49" s="21"/>
      <c r="I49" s="22"/>
    </row>
    <row r="50" spans="1:9" ht="12.75">
      <c r="A50" s="24"/>
      <c r="B50" s="35" t="s">
        <v>46</v>
      </c>
      <c r="C50" s="39"/>
      <c r="D50" s="54"/>
      <c r="H50" s="21"/>
      <c r="I50" s="22"/>
    </row>
    <row r="51" spans="1:9" ht="12.75">
      <c r="A51" s="24"/>
      <c r="B51" s="5" t="s">
        <v>47</v>
      </c>
      <c r="C51" s="39"/>
      <c r="D51" s="38"/>
      <c r="G51" s="55"/>
      <c r="H51" s="36">
        <v>25000</v>
      </c>
      <c r="I51" s="22"/>
    </row>
    <row r="52" spans="1:9" ht="12.75">
      <c r="A52" s="24"/>
      <c r="B52" s="35" t="s">
        <v>48</v>
      </c>
      <c r="C52" s="39"/>
      <c r="D52" s="38"/>
      <c r="H52" s="21"/>
      <c r="I52" s="22"/>
    </row>
    <row r="53" spans="1:9" ht="12.75">
      <c r="A53" s="24"/>
      <c r="B53" s="35" t="s">
        <v>49</v>
      </c>
      <c r="C53" s="39"/>
      <c r="D53" s="38"/>
      <c r="H53" s="21"/>
      <c r="I53" s="22"/>
    </row>
    <row r="54" spans="1:9" ht="12.75">
      <c r="A54" s="24"/>
      <c r="B54" s="35" t="s">
        <v>50</v>
      </c>
      <c r="C54" s="39"/>
      <c r="D54" s="38"/>
      <c r="H54" s="21"/>
      <c r="I54" s="22"/>
    </row>
    <row r="55" spans="1:9" ht="12.75">
      <c r="A55" s="24"/>
      <c r="B55" s="35" t="s">
        <v>51</v>
      </c>
      <c r="C55" s="39"/>
      <c r="D55" s="38"/>
      <c r="H55" s="56"/>
      <c r="I55" s="57"/>
    </row>
    <row r="56" spans="1:9" s="45" customFormat="1" ht="19.5" customHeight="1" thickBot="1">
      <c r="A56" s="19" t="s">
        <v>52</v>
      </c>
      <c r="B56" s="20" t="s">
        <v>53</v>
      </c>
      <c r="H56" s="58">
        <f>SUM(H10:H55)</f>
        <v>219026</v>
      </c>
      <c r="I56" s="59">
        <f>SUM(I10:I55)</f>
        <v>49727</v>
      </c>
    </row>
    <row r="57" spans="1:9" s="45" customFormat="1" ht="12.75" customHeight="1" thickTop="1">
      <c r="A57" s="24"/>
      <c r="H57" s="47"/>
      <c r="I57" s="41"/>
    </row>
    <row r="58" spans="1:9" ht="12.75">
      <c r="A58" s="19" t="s">
        <v>54</v>
      </c>
      <c r="B58" s="20" t="s">
        <v>55</v>
      </c>
      <c r="H58" s="21"/>
      <c r="I58" s="22"/>
    </row>
    <row r="59" spans="1:9" ht="12.75" customHeight="1">
      <c r="A59" s="24"/>
      <c r="B59" s="5" t="s">
        <v>56</v>
      </c>
      <c r="H59" s="21"/>
      <c r="I59" s="22"/>
    </row>
    <row r="60" spans="1:9" ht="12.75">
      <c r="A60" s="24"/>
      <c r="B60" s="5" t="s">
        <v>57</v>
      </c>
      <c r="H60" s="21"/>
      <c r="I60" s="22"/>
    </row>
    <row r="61" spans="1:9" ht="12.75">
      <c r="A61" s="24"/>
      <c r="B61" s="5" t="s">
        <v>58</v>
      </c>
      <c r="H61" s="21"/>
      <c r="I61" s="22"/>
    </row>
    <row r="62" spans="1:9" ht="12.75">
      <c r="A62" s="24"/>
      <c r="B62" s="5" t="s">
        <v>59</v>
      </c>
      <c r="H62" s="21"/>
      <c r="I62" s="22"/>
    </row>
    <row r="63" spans="1:9" ht="12.75">
      <c r="A63" s="24"/>
      <c r="B63" s="5" t="s">
        <v>60</v>
      </c>
      <c r="H63" s="21"/>
      <c r="I63" s="22"/>
    </row>
    <row r="64" spans="1:10" ht="12.75">
      <c r="A64" s="24"/>
      <c r="B64" s="60" t="s">
        <v>61</v>
      </c>
      <c r="C64" s="60"/>
      <c r="D64" s="61">
        <v>0.15</v>
      </c>
      <c r="E64" s="62" t="s">
        <v>62</v>
      </c>
      <c r="F64" s="43">
        <f>SUM(H56)</f>
        <v>219026</v>
      </c>
      <c r="G64" s="5" t="s">
        <v>30</v>
      </c>
      <c r="H64" s="47">
        <f>-(ROUND((F64*D64),0))</f>
        <v>-32854</v>
      </c>
      <c r="I64" s="41"/>
      <c r="J64" s="63"/>
    </row>
    <row r="65" spans="1:9" ht="12.75">
      <c r="A65" s="24"/>
      <c r="B65" s="5" t="s">
        <v>63</v>
      </c>
      <c r="F65" s="43"/>
      <c r="H65" s="47"/>
      <c r="I65" s="41"/>
    </row>
    <row r="66" spans="1:9" ht="12.75">
      <c r="A66" s="24"/>
      <c r="B66" s="5" t="s">
        <v>64</v>
      </c>
      <c r="F66" s="43"/>
      <c r="H66" s="47"/>
      <c r="I66" s="41"/>
    </row>
    <row r="67" spans="1:10" ht="12.75">
      <c r="A67" s="24"/>
      <c r="B67" s="5" t="s">
        <v>61</v>
      </c>
      <c r="D67" s="61">
        <v>0.5</v>
      </c>
      <c r="E67" s="62" t="s">
        <v>62</v>
      </c>
      <c r="F67" s="43">
        <f>SUM(I56)</f>
        <v>49727</v>
      </c>
      <c r="G67" s="5" t="s">
        <v>30</v>
      </c>
      <c r="H67" s="47"/>
      <c r="I67" s="41">
        <f>-(ROUND((F67*D67),0))</f>
        <v>-24864</v>
      </c>
      <c r="J67" s="63"/>
    </row>
    <row r="68" spans="1:10" ht="12.75" customHeight="1">
      <c r="A68" s="24"/>
      <c r="D68" s="61"/>
      <c r="E68" s="62"/>
      <c r="F68" s="35"/>
      <c r="H68" s="47"/>
      <c r="I68" s="41"/>
      <c r="J68" s="63"/>
    </row>
    <row r="69" spans="1:9" ht="12.75">
      <c r="A69" s="19" t="s">
        <v>65</v>
      </c>
      <c r="B69" s="20" t="s">
        <v>66</v>
      </c>
      <c r="H69" s="21"/>
      <c r="I69" s="22"/>
    </row>
    <row r="70" spans="1:9" ht="12.75">
      <c r="A70" s="19"/>
      <c r="B70" s="5" t="s">
        <v>67</v>
      </c>
      <c r="H70" s="21"/>
      <c r="I70" s="22"/>
    </row>
    <row r="71" spans="1:9" ht="12.75">
      <c r="A71" s="19"/>
      <c r="B71" s="5" t="s">
        <v>68</v>
      </c>
      <c r="H71" s="52">
        <v>0</v>
      </c>
      <c r="I71" s="53">
        <v>0</v>
      </c>
    </row>
    <row r="72" spans="1:10" ht="19.5" customHeight="1">
      <c r="A72" s="24"/>
      <c r="B72" s="5" t="s">
        <v>69</v>
      </c>
      <c r="D72" s="61"/>
      <c r="E72" s="62"/>
      <c r="F72" s="35"/>
      <c r="H72" s="47">
        <f>SUM(H56:H71)</f>
        <v>186172</v>
      </c>
      <c r="I72" s="41">
        <f>SUM(I56:I71)</f>
        <v>24863</v>
      </c>
      <c r="J72" s="63"/>
    </row>
    <row r="73" spans="1:10" ht="12.75" customHeight="1">
      <c r="A73" s="24"/>
      <c r="D73" s="61"/>
      <c r="E73" s="62"/>
      <c r="F73" s="35"/>
      <c r="H73" s="47"/>
      <c r="I73" s="41"/>
      <c r="J73" s="63"/>
    </row>
    <row r="74" spans="1:10" ht="12.75" customHeight="1">
      <c r="A74" s="19" t="s">
        <v>70</v>
      </c>
      <c r="B74" s="64" t="s">
        <v>71</v>
      </c>
      <c r="C74" s="28"/>
      <c r="D74" s="61"/>
      <c r="E74" s="65"/>
      <c r="F74" s="26"/>
      <c r="H74" s="47"/>
      <c r="I74" s="41"/>
      <c r="J74" s="63"/>
    </row>
    <row r="75" spans="1:10" ht="12.75" customHeight="1">
      <c r="A75" s="24"/>
      <c r="B75" s="66" t="s">
        <v>72</v>
      </c>
      <c r="C75" s="28"/>
      <c r="D75" s="61"/>
      <c r="E75" s="65"/>
      <c r="F75" s="26"/>
      <c r="H75" s="47"/>
      <c r="I75" s="41"/>
      <c r="J75" s="63"/>
    </row>
    <row r="76" spans="1:10" ht="12.75" customHeight="1">
      <c r="A76" s="24"/>
      <c r="B76" s="66" t="s">
        <v>73</v>
      </c>
      <c r="C76" s="28"/>
      <c r="D76" s="61"/>
      <c r="E76" s="65"/>
      <c r="F76" s="26"/>
      <c r="H76" s="47"/>
      <c r="I76" s="41"/>
      <c r="J76" s="63"/>
    </row>
    <row r="77" spans="1:10" ht="12.75" customHeight="1">
      <c r="A77" s="24"/>
      <c r="B77" s="45"/>
      <c r="D77" s="61"/>
      <c r="E77" s="62"/>
      <c r="F77" s="35"/>
      <c r="H77" s="47"/>
      <c r="I77" s="41"/>
      <c r="J77" s="63"/>
    </row>
    <row r="78" spans="1:10" ht="12.75" customHeight="1">
      <c r="A78" s="24"/>
      <c r="B78" s="45" t="s">
        <v>74</v>
      </c>
      <c r="D78" s="61"/>
      <c r="E78" s="62"/>
      <c r="F78" s="35"/>
      <c r="H78" s="47"/>
      <c r="I78" s="41"/>
      <c r="J78" s="63"/>
    </row>
    <row r="79" spans="1:10" ht="12.75" customHeight="1">
      <c r="A79" s="24"/>
      <c r="B79" s="45" t="s">
        <v>75</v>
      </c>
      <c r="D79" s="61"/>
      <c r="E79" s="62"/>
      <c r="F79" s="35"/>
      <c r="H79" s="47"/>
      <c r="I79" s="41"/>
      <c r="J79" s="63"/>
    </row>
    <row r="80" spans="1:10" ht="12.75" customHeight="1">
      <c r="A80" s="24"/>
      <c r="B80" s="5" t="s">
        <v>76</v>
      </c>
      <c r="D80" s="61"/>
      <c r="E80" s="62"/>
      <c r="F80" s="35"/>
      <c r="H80" s="47"/>
      <c r="I80" s="41"/>
      <c r="J80" s="63"/>
    </row>
    <row r="81" spans="1:10" ht="12.75" customHeight="1">
      <c r="A81" s="24"/>
      <c r="B81" s="5" t="s">
        <v>77</v>
      </c>
      <c r="D81" s="67">
        <f>ROUND($H$72/SUM($H$72:$I$72),3)</f>
        <v>0.882</v>
      </c>
      <c r="E81" s="62" t="s">
        <v>62</v>
      </c>
      <c r="F81" s="36">
        <v>-11820</v>
      </c>
      <c r="G81" s="5" t="s">
        <v>30</v>
      </c>
      <c r="H81" s="68">
        <f>ROUND($F81*$D81,0)</f>
        <v>-10425</v>
      </c>
      <c r="I81" s="41"/>
      <c r="J81" s="63"/>
    </row>
    <row r="82" spans="1:10" ht="12.75" customHeight="1">
      <c r="A82" s="24"/>
      <c r="B82" s="5" t="s">
        <v>78</v>
      </c>
      <c r="D82" s="67">
        <f>1-D81</f>
        <v>0.118</v>
      </c>
      <c r="E82" s="62" t="s">
        <v>62</v>
      </c>
      <c r="F82" s="36">
        <f>F81</f>
        <v>-11820</v>
      </c>
      <c r="G82" s="5" t="s">
        <v>30</v>
      </c>
      <c r="H82" s="47"/>
      <c r="I82" s="69">
        <f>ROUND($F82*$D82,0)</f>
        <v>-1395</v>
      </c>
      <c r="J82" s="63"/>
    </row>
    <row r="83" spans="1:10" ht="12.75">
      <c r="A83" s="24"/>
      <c r="D83" s="61"/>
      <c r="E83" s="62"/>
      <c r="F83" s="35"/>
      <c r="H83" s="68"/>
      <c r="I83" s="69"/>
      <c r="J83" s="63"/>
    </row>
    <row r="84" spans="1:9" ht="19.5" customHeight="1" thickBot="1">
      <c r="A84" s="70" t="s">
        <v>79</v>
      </c>
      <c r="B84" s="71" t="s">
        <v>92</v>
      </c>
      <c r="C84" s="71"/>
      <c r="D84" s="71"/>
      <c r="E84" s="71"/>
      <c r="F84" s="71"/>
      <c r="G84" s="72"/>
      <c r="H84" s="73">
        <f>SUM(H72:H83)</f>
        <v>175747</v>
      </c>
      <c r="I84" s="74">
        <f>SUM(I72:I83)</f>
        <v>23468</v>
      </c>
    </row>
    <row r="85" spans="1:9" ht="13.5" thickTop="1">
      <c r="A85" s="24"/>
      <c r="H85" s="68"/>
      <c r="I85" s="69"/>
    </row>
    <row r="86" spans="1:9" ht="12.75">
      <c r="A86" s="19" t="s">
        <v>80</v>
      </c>
      <c r="B86" s="20" t="s">
        <v>81</v>
      </c>
      <c r="H86" s="68"/>
      <c r="I86" s="69"/>
    </row>
    <row r="87" spans="1:9" ht="12.75">
      <c r="A87" s="24"/>
      <c r="B87" s="5" t="s">
        <v>82</v>
      </c>
      <c r="H87" s="68">
        <f>H84</f>
        <v>175747</v>
      </c>
      <c r="I87" s="69">
        <f>I84</f>
        <v>23468</v>
      </c>
    </row>
    <row r="88" spans="1:9" ht="12.75">
      <c r="A88" s="24"/>
      <c r="B88" s="5" t="s">
        <v>83</v>
      </c>
      <c r="H88" s="75">
        <v>133923</v>
      </c>
      <c r="I88" s="76">
        <f>390+1592</f>
        <v>1982</v>
      </c>
    </row>
    <row r="89" spans="1:9" s="66" customFormat="1" ht="20.25" customHeight="1" thickBot="1">
      <c r="A89" s="77"/>
      <c r="B89" s="78" t="s">
        <v>84</v>
      </c>
      <c r="C89" s="79"/>
      <c r="D89" s="79"/>
      <c r="E89" s="79"/>
      <c r="F89" s="79"/>
      <c r="G89" s="79"/>
      <c r="H89" s="80">
        <f>ROUND(H87/H88,2)</f>
        <v>1.31</v>
      </c>
      <c r="I89" s="81">
        <f>ROUND(I87/I88,2)</f>
        <v>11.84</v>
      </c>
    </row>
    <row r="90" spans="1:9" s="66" customFormat="1" ht="12.75" customHeight="1" thickTop="1">
      <c r="A90" s="82"/>
      <c r="B90" s="83"/>
      <c r="F90" s="82" t="s">
        <v>85</v>
      </c>
      <c r="H90" s="84">
        <v>1.64</v>
      </c>
      <c r="I90" s="84">
        <v>12.89</v>
      </c>
    </row>
    <row r="91" spans="1:2" ht="12.75">
      <c r="A91" s="85"/>
      <c r="B91" s="5" t="s">
        <v>86</v>
      </c>
    </row>
    <row r="92" spans="1:3" ht="12.75">
      <c r="A92" s="85"/>
      <c r="B92" s="28" t="s">
        <v>87</v>
      </c>
      <c r="C92" s="28"/>
    </row>
    <row r="93" spans="1:2" ht="12.75">
      <c r="A93" s="85"/>
      <c r="B93" s="5" t="s">
        <v>88</v>
      </c>
    </row>
    <row r="94" spans="1:2" ht="12.75">
      <c r="A94" s="85"/>
      <c r="B94" s="5" t="s">
        <v>89</v>
      </c>
    </row>
    <row r="95" ht="12.75">
      <c r="B95" s="5" t="s">
        <v>90</v>
      </c>
    </row>
    <row r="97" ht="12.75">
      <c r="B97" s="5" t="s">
        <v>91</v>
      </c>
    </row>
  </sheetData>
  <mergeCells count="2">
    <mergeCell ref="A3:I3"/>
    <mergeCell ref="A4:I4"/>
  </mergeCells>
  <printOptions horizontalCentered="1"/>
  <pageMargins left="0.6692913385826772" right="0.2755905511811024" top="1.1811023622047245" bottom="0.7874015748031497" header="0.5118110236220472" footer="0.31496062992125984"/>
  <pageSetup horizontalDpi="600" verticalDpi="600" orientation="portrait" paperSize="9" scale="97" r:id="rId1"/>
  <headerFooter alignWithMargins="0">
    <oddHeader>&amp;L&amp;"Arial,Standard"Stadt Coesfeld
Fachbereich 20 / Finanzen und Controlling&amp;R&amp;"Arial,Fett"&amp;12Anlage C&amp;"Arial,Standard"&amp;10
Seite &amp;P/&amp;N</oddHeader>
    <oddFooter>&amp;R&amp;"Arial,Standard"&amp;8Datei: &amp;F
Register: &amp;A</oddFooter>
  </headerFooter>
  <rowBreaks count="2" manualBreakCount="2">
    <brk id="44" max="9" man="1"/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Inhestern</dc:creator>
  <cp:keywords/>
  <dc:description/>
  <cp:lastModifiedBy>Jörg Inhestern</cp:lastModifiedBy>
  <cp:lastPrinted>2003-11-27T08:11:00Z</cp:lastPrinted>
  <dcterms:created xsi:type="dcterms:W3CDTF">2003-11-27T08:10:40Z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